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filterPrivacy="1" defaultThemeVersion="124226"/>
  <xr:revisionPtr revIDLastSave="0" documentId="13_ncr:1_{C6BA8EA4-55FA-46AB-BDE5-700C6726B351}" xr6:coauthVersionLast="47" xr6:coauthVersionMax="47" xr10:uidLastSave="{00000000-0000-0000-0000-000000000000}"/>
  <bookViews>
    <workbookView xWindow="28680" yWindow="-120" windowWidth="29040" windowHeight="15840" activeTab="4" xr2:uid="{00000000-000D-0000-FFFF-FFFF00000000}"/>
  </bookViews>
  <sheets>
    <sheet name="vývoj rozpočtu" sheetId="5" r:id="rId1"/>
    <sheet name="výdavky podľa programov" sheetId="2" r:id="rId2"/>
    <sheet name="záväzky" sheetId="3" r:id="rId3"/>
    <sheet name="investície" sheetId="4" r:id="rId4"/>
    <sheet name="Hárok1" sheetId="6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5" i="4" l="1"/>
  <c r="M6" i="4"/>
  <c r="M8" i="4"/>
  <c r="M10" i="4"/>
  <c r="M12" i="4"/>
  <c r="M14" i="4"/>
  <c r="M16" i="4"/>
  <c r="M18" i="4"/>
  <c r="M20" i="4"/>
  <c r="M22" i="4"/>
  <c r="M24" i="4"/>
  <c r="M26" i="4"/>
  <c r="M28" i="4"/>
  <c r="M30" i="4"/>
  <c r="M32" i="4"/>
  <c r="M34" i="4"/>
  <c r="M4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J4" i="4"/>
  <c r="I4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9" i="3"/>
  <c r="K8" i="3"/>
  <c r="K5" i="3"/>
  <c r="K4" i="3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J11" i="5"/>
  <c r="J10" i="5"/>
  <c r="J8" i="5"/>
  <c r="J7" i="5"/>
  <c r="J5" i="5"/>
  <c r="J4" i="5"/>
  <c r="I4" i="5"/>
  <c r="K10" i="5"/>
  <c r="K11" i="5"/>
  <c r="K7" i="5"/>
  <c r="K8" i="5"/>
  <c r="K4" i="5"/>
  <c r="K5" i="5"/>
  <c r="L10" i="4" l="1"/>
  <c r="B10" i="4"/>
  <c r="J4" i="3"/>
  <c r="I34" i="4" l="1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9" i="4"/>
  <c r="I8" i="4"/>
  <c r="I7" i="4"/>
  <c r="I6" i="4"/>
  <c r="I5" i="4"/>
  <c r="J9" i="3"/>
  <c r="J8" i="3"/>
  <c r="J5" i="3"/>
  <c r="I8" i="3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11" i="5"/>
  <c r="I10" i="5"/>
  <c r="I8" i="5"/>
  <c r="I7" i="5"/>
  <c r="I5" i="5"/>
  <c r="H4" i="5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9" i="4"/>
  <c r="H8" i="4"/>
  <c r="H7" i="4"/>
  <c r="H6" i="4"/>
  <c r="H5" i="4"/>
  <c r="H4" i="4"/>
  <c r="I9" i="3"/>
  <c r="I5" i="3"/>
  <c r="I4" i="3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11" i="5"/>
  <c r="H10" i="5"/>
  <c r="H8" i="5"/>
  <c r="H7" i="5"/>
  <c r="H5" i="5"/>
  <c r="G4" i="5"/>
  <c r="B30" i="4" l="1"/>
  <c r="B25" i="4"/>
  <c r="B20" i="4"/>
  <c r="B15" i="4"/>
  <c r="B6" i="4"/>
  <c r="G34" i="4"/>
  <c r="G33" i="4"/>
  <c r="G32" i="4"/>
  <c r="G31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4" i="4"/>
  <c r="G13" i="4"/>
  <c r="G12" i="4"/>
  <c r="G11" i="4"/>
  <c r="G9" i="4"/>
  <c r="G8" i="4"/>
  <c r="G7" i="4"/>
  <c r="G5" i="4"/>
  <c r="G4" i="4"/>
  <c r="H9" i="3"/>
  <c r="H8" i="3"/>
  <c r="H5" i="3"/>
  <c r="H4" i="3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11" i="5"/>
  <c r="G10" i="5"/>
  <c r="G8" i="5"/>
  <c r="G7" i="5"/>
  <c r="G5" i="5"/>
  <c r="F4" i="5"/>
  <c r="F34" i="4" l="1"/>
  <c r="F33" i="4"/>
  <c r="F32" i="4"/>
  <c r="F31" i="4"/>
  <c r="F29" i="4"/>
  <c r="F28" i="4"/>
  <c r="F27" i="4"/>
  <c r="F26" i="4"/>
  <c r="F24" i="4"/>
  <c r="F23" i="4"/>
  <c r="F22" i="4"/>
  <c r="F21" i="4"/>
  <c r="F19" i="4"/>
  <c r="F18" i="4"/>
  <c r="F17" i="4"/>
  <c r="F16" i="4"/>
  <c r="F14" i="4"/>
  <c r="F13" i="4"/>
  <c r="F12" i="4"/>
  <c r="F11" i="4"/>
  <c r="F9" i="4"/>
  <c r="F8" i="4"/>
  <c r="F7" i="4"/>
  <c r="F4" i="4"/>
  <c r="F5" i="4"/>
  <c r="E4" i="4"/>
  <c r="G9" i="3"/>
  <c r="G8" i="3"/>
  <c r="G5" i="3"/>
  <c r="G4" i="3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E4" i="2"/>
  <c r="F11" i="5"/>
  <c r="F10" i="5"/>
  <c r="F8" i="5"/>
  <c r="F7" i="5"/>
  <c r="F5" i="5"/>
  <c r="E4" i="5"/>
  <c r="L30" i="4"/>
  <c r="L20" i="4"/>
  <c r="L15" i="4"/>
  <c r="L6" i="4"/>
  <c r="E34" i="4" l="1"/>
  <c r="E33" i="4"/>
  <c r="E32" i="4"/>
  <c r="E31" i="4"/>
  <c r="E29" i="4"/>
  <c r="E28" i="4"/>
  <c r="E27" i="4"/>
  <c r="E26" i="4"/>
  <c r="E24" i="4"/>
  <c r="E23" i="4"/>
  <c r="E22" i="4"/>
  <c r="E21" i="4"/>
  <c r="E19" i="4"/>
  <c r="E18" i="4"/>
  <c r="E17" i="4"/>
  <c r="E16" i="4"/>
  <c r="E14" i="4"/>
  <c r="E13" i="4"/>
  <c r="E12" i="4"/>
  <c r="E11" i="4"/>
  <c r="E9" i="4"/>
  <c r="E8" i="4"/>
  <c r="E7" i="4"/>
  <c r="E5" i="4"/>
  <c r="D4" i="4"/>
  <c r="F9" i="3"/>
  <c r="F8" i="3"/>
  <c r="F5" i="3"/>
  <c r="F4" i="3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D4" i="2"/>
  <c r="E11" i="5"/>
  <c r="E10" i="5"/>
  <c r="E8" i="5"/>
  <c r="E7" i="5"/>
  <c r="E5" i="5"/>
  <c r="D4" i="5"/>
  <c r="L34" i="4" l="1"/>
  <c r="L32" i="4"/>
  <c r="L28" i="4"/>
  <c r="L27" i="4"/>
  <c r="L24" i="4"/>
  <c r="L23" i="4"/>
  <c r="L22" i="4"/>
  <c r="L21" i="4"/>
  <c r="L19" i="4"/>
  <c r="L18" i="4"/>
  <c r="L17" i="4"/>
  <c r="L16" i="4"/>
  <c r="L14" i="4"/>
  <c r="L13" i="4"/>
  <c r="L12" i="4"/>
  <c r="L11" i="4"/>
  <c r="L9" i="4"/>
  <c r="L8" i="4"/>
  <c r="L7" i="4"/>
  <c r="L35" i="4" l="1"/>
  <c r="D34" i="4" l="1"/>
  <c r="D33" i="4"/>
  <c r="D32" i="4"/>
  <c r="D31" i="4"/>
  <c r="D29" i="4"/>
  <c r="D28" i="4"/>
  <c r="D27" i="4"/>
  <c r="D26" i="4"/>
  <c r="D24" i="4"/>
  <c r="D23" i="4"/>
  <c r="D22" i="4"/>
  <c r="D21" i="4"/>
  <c r="D19" i="4"/>
  <c r="D18" i="4"/>
  <c r="D17" i="4"/>
  <c r="D16" i="4"/>
  <c r="D14" i="4"/>
  <c r="D13" i="4"/>
  <c r="D12" i="4"/>
  <c r="D11" i="4"/>
  <c r="D9" i="4"/>
  <c r="D8" i="4"/>
  <c r="D7" i="4"/>
  <c r="D5" i="4"/>
  <c r="C4" i="4"/>
  <c r="E9" i="3"/>
  <c r="E8" i="3"/>
  <c r="E5" i="3"/>
  <c r="E4" i="3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C4" i="2"/>
  <c r="D11" i="5"/>
  <c r="D10" i="5"/>
  <c r="D8" i="5"/>
  <c r="D7" i="5"/>
  <c r="D5" i="5"/>
  <c r="C4" i="5"/>
  <c r="C34" i="4" l="1"/>
  <c r="C33" i="4"/>
  <c r="C32" i="4"/>
  <c r="C31" i="4"/>
  <c r="C29" i="4"/>
  <c r="C28" i="4"/>
  <c r="C27" i="4"/>
  <c r="C26" i="4"/>
  <c r="C24" i="4"/>
  <c r="C23" i="4"/>
  <c r="C22" i="4"/>
  <c r="C21" i="4"/>
  <c r="C19" i="4"/>
  <c r="C18" i="4"/>
  <c r="C17" i="4"/>
  <c r="C16" i="4"/>
  <c r="C14" i="4"/>
  <c r="C13" i="4"/>
  <c r="C12" i="4"/>
  <c r="C11" i="4"/>
  <c r="C9" i="4"/>
  <c r="C8" i="4"/>
  <c r="C7" i="4"/>
  <c r="C5" i="4"/>
  <c r="D9" i="3"/>
  <c r="D8" i="3"/>
  <c r="D5" i="3"/>
  <c r="D4" i="3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11" i="5"/>
  <c r="C10" i="5"/>
  <c r="C8" i="5"/>
  <c r="C7" i="5"/>
  <c r="C5" i="5"/>
  <c r="B5" i="4"/>
  <c r="B34" i="4" l="1"/>
  <c r="B33" i="4"/>
  <c r="B32" i="4"/>
  <c r="B31" i="4"/>
  <c r="B29" i="4"/>
  <c r="B28" i="4"/>
  <c r="B27" i="4"/>
  <c r="B26" i="4"/>
  <c r="B24" i="4"/>
  <c r="B23" i="4"/>
  <c r="B22" i="4"/>
  <c r="B21" i="4"/>
  <c r="B19" i="4"/>
  <c r="B18" i="4"/>
  <c r="B17" i="4"/>
  <c r="B16" i="4"/>
  <c r="B14" i="4"/>
  <c r="B13" i="4"/>
  <c r="B12" i="4"/>
  <c r="B11" i="4"/>
  <c r="B9" i="4"/>
  <c r="B8" i="4"/>
  <c r="B7" i="4"/>
  <c r="B4" i="4"/>
  <c r="C9" i="3" l="1"/>
  <c r="C8" i="3"/>
  <c r="C5" i="3"/>
  <c r="C4" i="3"/>
  <c r="I35" i="4" l="1"/>
  <c r="I7" i="3" l="1"/>
  <c r="G35" i="4" l="1"/>
  <c r="F7" i="3" l="1"/>
  <c r="F11" i="3"/>
  <c r="F35" i="4"/>
  <c r="F12" i="3" l="1"/>
  <c r="B35" i="4" l="1"/>
  <c r="K11" i="3" l="1"/>
  <c r="K7" i="3"/>
  <c r="K35" i="4"/>
  <c r="K12" i="3" l="1"/>
  <c r="J35" i="4" l="1"/>
  <c r="H35" i="4"/>
  <c r="E35" i="4"/>
  <c r="D35" i="4"/>
  <c r="C35" i="4" l="1"/>
  <c r="L7" i="3" l="1"/>
  <c r="L11" i="3"/>
  <c r="L12" i="3" l="1"/>
  <c r="J11" i="3" l="1"/>
  <c r="J7" i="3"/>
  <c r="J12" i="3" l="1"/>
  <c r="I11" i="3"/>
  <c r="I12" i="3" l="1"/>
  <c r="H11" i="3" l="1"/>
  <c r="H7" i="3"/>
  <c r="G11" i="3"/>
  <c r="G7" i="3"/>
  <c r="H12" i="3" l="1"/>
  <c r="G12" i="3"/>
  <c r="E11" i="3" l="1"/>
  <c r="E7" i="3"/>
  <c r="E12" i="3" l="1"/>
  <c r="D11" i="3"/>
  <c r="D7" i="3"/>
  <c r="C7" i="3" l="1"/>
  <c r="C11" i="3"/>
  <c r="C12" i="3" l="1"/>
  <c r="D12" i="3"/>
  <c r="H13" i="5" l="1"/>
  <c r="D13" i="5" l="1"/>
  <c r="K12" i="5" l="1"/>
  <c r="K9" i="5" l="1"/>
  <c r="E13" i="5" l="1"/>
  <c r="K13" i="5" l="1"/>
  <c r="K19" i="2" l="1"/>
  <c r="K14" i="5" l="1"/>
  <c r="K15" i="5" s="1"/>
  <c r="K6" i="5"/>
  <c r="C13" i="5" l="1"/>
  <c r="C9" i="5" l="1"/>
  <c r="C12" i="5" l="1"/>
  <c r="C19" i="2"/>
  <c r="C14" i="5" l="1"/>
  <c r="C15" i="5" s="1"/>
  <c r="C6" i="5"/>
  <c r="D12" i="5" l="1"/>
  <c r="D9" i="5" l="1"/>
  <c r="D19" i="2" l="1"/>
  <c r="D6" i="5" l="1"/>
  <c r="D14" i="5"/>
  <c r="D15" i="5" s="1"/>
  <c r="E9" i="5" l="1"/>
  <c r="E12" i="5"/>
  <c r="E19" i="2"/>
  <c r="E14" i="5" l="1"/>
  <c r="E15" i="5" s="1"/>
  <c r="E6" i="5"/>
  <c r="B10" i="5" l="1"/>
  <c r="B4" i="5"/>
  <c r="B7" i="5"/>
  <c r="B13" i="5" l="1"/>
  <c r="F13" i="5"/>
  <c r="F12" i="5" l="1"/>
  <c r="F9" i="5"/>
  <c r="F19" i="2" l="1"/>
  <c r="F14" i="5" l="1"/>
  <c r="F15" i="5" s="1"/>
  <c r="F6" i="5"/>
  <c r="G19" i="2" l="1"/>
  <c r="G14" i="5" l="1"/>
  <c r="G12" i="5" l="1"/>
  <c r="G9" i="5"/>
  <c r="G13" i="5" l="1"/>
  <c r="G15" i="5" s="1"/>
  <c r="G6" i="5"/>
  <c r="H9" i="5" l="1"/>
  <c r="H12" i="5"/>
  <c r="H19" i="2" l="1"/>
  <c r="H6" i="5" l="1"/>
  <c r="H14" i="5"/>
  <c r="H15" i="5" s="1"/>
  <c r="I13" i="5" l="1"/>
  <c r="I12" i="5" l="1"/>
  <c r="I6" i="5" l="1"/>
  <c r="I19" i="2" l="1"/>
  <c r="I9" i="5" l="1"/>
  <c r="I14" i="5"/>
  <c r="I15" i="5" s="1"/>
  <c r="J13" i="5" l="1"/>
  <c r="L13" i="5" l="1"/>
  <c r="B5" i="2" l="1"/>
  <c r="B11" i="2" l="1"/>
  <c r="B16" i="2" l="1"/>
  <c r="L12" i="5" l="1"/>
  <c r="B11" i="5" l="1"/>
  <c r="B12" i="5" s="1"/>
  <c r="B6" i="2" l="1"/>
  <c r="B4" i="2"/>
  <c r="B17" i="2" l="1"/>
  <c r="L12" i="2" l="1"/>
  <c r="L5" i="2" l="1"/>
  <c r="B10" i="2" l="1"/>
  <c r="B8" i="2"/>
  <c r="B15" i="2"/>
  <c r="B9" i="2"/>
  <c r="J12" i="5"/>
  <c r="B12" i="2"/>
  <c r="B18" i="2"/>
  <c r="J9" i="5" l="1"/>
  <c r="B7" i="2"/>
  <c r="B14" i="2"/>
  <c r="B8" i="5"/>
  <c r="B9" i="5" s="1"/>
  <c r="B13" i="2"/>
  <c r="B19" i="2" l="1"/>
  <c r="B5" i="5"/>
  <c r="B6" i="5" l="1"/>
  <c r="B14" i="5"/>
  <c r="B15" i="5" s="1"/>
  <c r="L7" i="2" l="1"/>
  <c r="L9" i="5" l="1"/>
  <c r="L19" i="2" l="1"/>
  <c r="L14" i="5" l="1"/>
  <c r="L15" i="5" s="1"/>
  <c r="L6" i="5"/>
  <c r="J19" i="2" l="1"/>
  <c r="J14" i="5" l="1"/>
  <c r="J15" i="5" s="1"/>
  <c r="J6" i="5"/>
</calcChain>
</file>

<file path=xl/sharedStrings.xml><?xml version="1.0" encoding="utf-8"?>
<sst xmlns="http://schemas.openxmlformats.org/spreadsheetml/2006/main" count="122" uniqueCount="109">
  <si>
    <t>bežné príjmy</t>
  </si>
  <si>
    <t>bežné výdavky</t>
  </si>
  <si>
    <t>rozdiel BR</t>
  </si>
  <si>
    <t>kapitálové príjmy</t>
  </si>
  <si>
    <t>kapitálové výdavky</t>
  </si>
  <si>
    <t>rozdiel KR</t>
  </si>
  <si>
    <t>príjmové FO</t>
  </si>
  <si>
    <t>výdavkové FO</t>
  </si>
  <si>
    <t>rozdiel FO</t>
  </si>
  <si>
    <t>príjmy spolu</t>
  </si>
  <si>
    <t>výdavky spolu</t>
  </si>
  <si>
    <t>rozdiel rozpočtu</t>
  </si>
  <si>
    <t>1. Plánovanie, manažment a kontrola</t>
  </si>
  <si>
    <t>2. Propagácia a marketing</t>
  </si>
  <si>
    <t>3. Interné služby</t>
  </si>
  <si>
    <t>4. Služby občanom</t>
  </si>
  <si>
    <t>5. Bezpečnosť, právo a poriadok</t>
  </si>
  <si>
    <t>6. Odpadové hospodárstvo</t>
  </si>
  <si>
    <t>7. Komunikácie</t>
  </si>
  <si>
    <t>8. Doprava</t>
  </si>
  <si>
    <t>9. Vzdelávanie</t>
  </si>
  <si>
    <t>10. Šport</t>
  </si>
  <si>
    <t>11. Kultúra</t>
  </si>
  <si>
    <t>12. Prostredie pre život</t>
  </si>
  <si>
    <t>13. Sociálna starostlivosť</t>
  </si>
  <si>
    <t>14. Bývanie</t>
  </si>
  <si>
    <t>15. Administratíva</t>
  </si>
  <si>
    <t>spolu</t>
  </si>
  <si>
    <t>Investičné</t>
  </si>
  <si>
    <t>v lehote splatnosti</t>
  </si>
  <si>
    <t>po lehote splatnosti</t>
  </si>
  <si>
    <t>Spolu</t>
  </si>
  <si>
    <t xml:space="preserve">Bežné </t>
  </si>
  <si>
    <t>z toho nad 60 dní</t>
  </si>
  <si>
    <t>Tabuľka č. 2:  Výdavky podľa programov programového rozpočtu</t>
  </si>
  <si>
    <t>Tabuľka č. 3:  Vývoj záväzkov</t>
  </si>
  <si>
    <t>Tabuľka č. 4:  Stav investícií</t>
  </si>
  <si>
    <t>v EUR</t>
  </si>
  <si>
    <t>program v EUR</t>
  </si>
  <si>
    <t>Záväzky v EUR</t>
  </si>
  <si>
    <t>Tabuľka č. 1:  Vývoj rozpočtu</t>
  </si>
  <si>
    <t xml:space="preserve">Projektová dokumentácia </t>
  </si>
  <si>
    <t>5 % spoluúčasť mesta na projektoch EÚ</t>
  </si>
  <si>
    <t>Kapitálové výdavky</t>
  </si>
  <si>
    <t>Kapitálové výdavky spolu</t>
  </si>
  <si>
    <t>Stanovištia kontajnerov</t>
  </si>
  <si>
    <t>Modernizácia VO</t>
  </si>
  <si>
    <t>DD - kapitálové výdavky</t>
  </si>
  <si>
    <t xml:space="preserve">Rekonštrukcia MK </t>
  </si>
  <si>
    <t>Rekonštrukcia budovy DK Šaľa</t>
  </si>
  <si>
    <t>Cintorín - kolumbárium</t>
  </si>
  <si>
    <t>rozpočet 2022</t>
  </si>
  <si>
    <t>plnenie 
k 31.1.2022</t>
  </si>
  <si>
    <t>plnenie 
k 28.2.2022</t>
  </si>
  <si>
    <t>plnenie 
k 31.3.2022</t>
  </si>
  <si>
    <t>plnenie k 30.4.2022</t>
  </si>
  <si>
    <t>plnenie k 31.5.2022</t>
  </si>
  <si>
    <t>plnenie k 30.6.2022</t>
  </si>
  <si>
    <t>plnenie k 31.7.2022</t>
  </si>
  <si>
    <t>plnenie k 31.8.2022</t>
  </si>
  <si>
    <t>plnenie k 30.9.2022</t>
  </si>
  <si>
    <t xml:space="preserve"> rozpočet             
2022</t>
  </si>
  <si>
    <t>čerpanie k 31.1.2022</t>
  </si>
  <si>
    <t>čerpanie 
k 28.2.2022</t>
  </si>
  <si>
    <t>čerpanie 
k 31.3.2022</t>
  </si>
  <si>
    <t>čerpanie k 30.4.2022</t>
  </si>
  <si>
    <t>čerpanie k 31.5.2022</t>
  </si>
  <si>
    <t>čerpanie k 30.6.2022</t>
  </si>
  <si>
    <t>čerpanie k 31.7.2022</t>
  </si>
  <si>
    <t>čerpanie k 31.8.2022</t>
  </si>
  <si>
    <t>čerpanie k 30.9.2022</t>
  </si>
  <si>
    <t>stav k 31.1.2022</t>
  </si>
  <si>
    <t>stav k 28.2.2022</t>
  </si>
  <si>
    <t>stav k 31.3.2022</t>
  </si>
  <si>
    <t>stav k 30.4.2022</t>
  </si>
  <si>
    <t>stav k 31.5.2022</t>
  </si>
  <si>
    <t>stav k 30.6.2022</t>
  </si>
  <si>
    <t>stav k 31.7.2022</t>
  </si>
  <si>
    <t>stav k 31.8.2022</t>
  </si>
  <si>
    <t>stavk 30.9.2022</t>
  </si>
  <si>
    <t>Predstaničný priestor</t>
  </si>
  <si>
    <t>MŠ Družstevná - rekonštrukcia požiarneho schodiska a vodovodného potrubia – havarijný stav</t>
  </si>
  <si>
    <t>MŠ Hollého - výmena dlažby v práčovni</t>
  </si>
  <si>
    <t>MŠ Okružná - výmena vchodových brán,rekonštrukcia kanalizačného potrubia a vodovodnej  inštalácie</t>
  </si>
  <si>
    <t>ZŠ s MŠ Bernolákova - odstránenie azbestovej krytiny</t>
  </si>
  <si>
    <t>ZŠ Hollého - výmena požiarnych uzáverov</t>
  </si>
  <si>
    <t xml:space="preserve">ZŠ Ľ. Štúra - plynový varný kotol do ŠJ  </t>
  </si>
  <si>
    <t>ZŠ Ľ. Štúra - rekonštrukcia</t>
  </si>
  <si>
    <t>CVČ - rekonštrukcia schodov, výmena podlahových krytín</t>
  </si>
  <si>
    <t xml:space="preserve">KV školstvo rezerva </t>
  </si>
  <si>
    <t>plaváreň</t>
  </si>
  <si>
    <t>MsKJJ - klimatizácia, žiariče</t>
  </si>
  <si>
    <t>sedačky MsKS</t>
  </si>
  <si>
    <t>Ihrisko</t>
  </si>
  <si>
    <t>Lesopark</t>
  </si>
  <si>
    <t>SMART</t>
  </si>
  <si>
    <t>rozpočet   2022</t>
  </si>
  <si>
    <t>čerpanie k 28.2.2022</t>
  </si>
  <si>
    <t>čerpanie k 31.3.2022</t>
  </si>
  <si>
    <t>Server</t>
  </si>
  <si>
    <t>očakávané plnenie k 31.12.2022</t>
  </si>
  <si>
    <t>očakávané čerpanie k 31.12.2022</t>
  </si>
  <si>
    <t>MsP - rekonštrukcia priestorov</t>
  </si>
  <si>
    <t>ZŠ J. C. Hronského - multifukčné zariadenie</t>
  </si>
  <si>
    <t>ZŠ s MŠ J. Murgaša - umývačka riadu</t>
  </si>
  <si>
    <t>DK - germicídne žiariče</t>
  </si>
  <si>
    <t>Detské ihriská</t>
  </si>
  <si>
    <t>Svetelná signalizácia</t>
  </si>
  <si>
    <t>očakávaný stav k 31.12.2022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</si>
</sst>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EUR]"/>
  </numFmts>
  <fonts count="16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2"/>
      <name val="Arial"/>
      <family val="2"/>
      <charset val="238"/>
    </font>
    <font>
      <sz val="12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2"/>
      <color indexed="8"/>
      <name val="Arial"/>
      <family val="2"/>
      <charset val="238"/>
    </font>
    <font>
      <b/>
      <sz val="12"/>
      <name val="Calibri"/>
      <family val="2"/>
      <charset val="238"/>
    </font>
    <font>
      <sz val="12"/>
      <color indexed="8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8">
    <xf numFmtId="0" fontId="0" fillId="0" borderId="0" xfId="0"/>
    <xf numFmtId="0" fontId="3" fillId="0" borderId="0" xfId="0" applyFont="1"/>
    <xf numFmtId="164" fontId="2" fillId="0" borderId="0" xfId="1" applyNumberFormat="1" applyFont="1"/>
    <xf numFmtId="0" fontId="4" fillId="0" borderId="0" xfId="0" applyFont="1"/>
    <xf numFmtId="0" fontId="5" fillId="0" borderId="0" xfId="0" applyFont="1"/>
    <xf numFmtId="0" fontId="0" fillId="2" borderId="0" xfId="0" applyFill="1"/>
    <xf numFmtId="0" fontId="3" fillId="2" borderId="0" xfId="0" applyFont="1" applyFill="1"/>
    <xf numFmtId="10" fontId="0" fillId="2" borderId="0" xfId="0" applyNumberFormat="1" applyFill="1"/>
    <xf numFmtId="0" fontId="7" fillId="2" borderId="0" xfId="0" applyFont="1" applyFill="1"/>
    <xf numFmtId="0" fontId="7" fillId="0" borderId="0" xfId="0" applyFont="1"/>
    <xf numFmtId="3" fontId="9" fillId="0" borderId="1" xfId="1" applyNumberFormat="1" applyFont="1" applyBorder="1"/>
    <xf numFmtId="3" fontId="0" fillId="2" borderId="0" xfId="0" applyNumberFormat="1" applyFill="1"/>
    <xf numFmtId="3" fontId="10" fillId="2" borderId="1" xfId="0" applyNumberFormat="1" applyFont="1" applyFill="1" applyBorder="1"/>
    <xf numFmtId="3" fontId="5" fillId="2" borderId="1" xfId="0" applyNumberFormat="1" applyFont="1" applyFill="1" applyBorder="1"/>
    <xf numFmtId="0" fontId="10" fillId="2" borderId="3" xfId="0" applyFont="1" applyFill="1" applyBorder="1"/>
    <xf numFmtId="0" fontId="5" fillId="2" borderId="3" xfId="0" applyFont="1" applyFill="1" applyBorder="1"/>
    <xf numFmtId="0" fontId="5" fillId="2" borderId="4" xfId="0" applyFont="1" applyFill="1" applyBorder="1"/>
    <xf numFmtId="3" fontId="10" fillId="2" borderId="3" xfId="0" applyNumberFormat="1" applyFont="1" applyFill="1" applyBorder="1"/>
    <xf numFmtId="3" fontId="5" fillId="2" borderId="3" xfId="0" applyNumberFormat="1" applyFont="1" applyFill="1" applyBorder="1"/>
    <xf numFmtId="3" fontId="5" fillId="2" borderId="4" xfId="0" applyNumberFormat="1" applyFont="1" applyFill="1" applyBorder="1"/>
    <xf numFmtId="3" fontId="5" fillId="2" borderId="7" xfId="0" applyNumberFormat="1" applyFont="1" applyFill="1" applyBorder="1"/>
    <xf numFmtId="0" fontId="10" fillId="2" borderId="8" xfId="0" applyFont="1" applyFill="1" applyBorder="1"/>
    <xf numFmtId="3" fontId="10" fillId="2" borderId="8" xfId="0" applyNumberFormat="1" applyFont="1" applyFill="1" applyBorder="1"/>
    <xf numFmtId="0" fontId="5" fillId="2" borderId="2" xfId="0" applyFont="1" applyFill="1" applyBorder="1"/>
    <xf numFmtId="0" fontId="5" fillId="2" borderId="2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0" fontId="5" fillId="2" borderId="12" xfId="0" applyFont="1" applyFill="1" applyBorder="1" applyAlignment="1">
      <alignment horizontal="center" wrapText="1"/>
    </xf>
    <xf numFmtId="0" fontId="7" fillId="2" borderId="3" xfId="0" applyFont="1" applyFill="1" applyBorder="1"/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0" fontId="7" fillId="2" borderId="8" xfId="0" applyFont="1" applyFill="1" applyBorder="1"/>
    <xf numFmtId="3" fontId="7" fillId="2" borderId="8" xfId="0" applyNumberFormat="1" applyFont="1" applyFill="1" applyBorder="1"/>
    <xf numFmtId="0" fontId="6" fillId="2" borderId="2" xfId="0" applyFont="1" applyFill="1" applyBorder="1"/>
    <xf numFmtId="0" fontId="6" fillId="2" borderId="2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wrapText="1"/>
    </xf>
    <xf numFmtId="0" fontId="7" fillId="2" borderId="13" xfId="0" applyFont="1" applyFill="1" applyBorder="1"/>
    <xf numFmtId="3" fontId="7" fillId="2" borderId="13" xfId="0" applyNumberFormat="1" applyFont="1" applyFill="1" applyBorder="1"/>
    <xf numFmtId="3" fontId="6" fillId="2" borderId="2" xfId="0" applyNumberFormat="1" applyFont="1" applyFill="1" applyBorder="1"/>
    <xf numFmtId="3" fontId="6" fillId="2" borderId="11" xfId="0" applyNumberFormat="1" applyFont="1" applyFill="1" applyBorder="1"/>
    <xf numFmtId="0" fontId="9" fillId="0" borderId="6" xfId="1" applyFont="1" applyBorder="1"/>
    <xf numFmtId="0" fontId="9" fillId="0" borderId="10" xfId="1" applyFont="1" applyBorder="1"/>
    <xf numFmtId="0" fontId="6" fillId="0" borderId="11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3" fontId="12" fillId="0" borderId="7" xfId="1" applyNumberFormat="1" applyFont="1" applyBorder="1"/>
    <xf numFmtId="3" fontId="6" fillId="0" borderId="2" xfId="0" applyNumberFormat="1" applyFont="1" applyBorder="1"/>
    <xf numFmtId="0" fontId="6" fillId="0" borderId="2" xfId="0" applyFont="1" applyBorder="1"/>
    <xf numFmtId="0" fontId="6" fillId="0" borderId="2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wrapText="1"/>
    </xf>
    <xf numFmtId="0" fontId="6" fillId="0" borderId="11" xfId="0" applyFont="1" applyBorder="1" applyAlignment="1">
      <alignment horizontal="left"/>
    </xf>
    <xf numFmtId="3" fontId="6" fillId="0" borderId="11" xfId="0" applyNumberFormat="1" applyFont="1" applyBorder="1"/>
    <xf numFmtId="3" fontId="6" fillId="0" borderId="18" xfId="0" applyNumberFormat="1" applyFont="1" applyBorder="1"/>
    <xf numFmtId="3" fontId="6" fillId="0" borderId="12" xfId="0" applyNumberFormat="1" applyFont="1" applyBorder="1"/>
    <xf numFmtId="3" fontId="10" fillId="2" borderId="5" xfId="0" applyNumberFormat="1" applyFont="1" applyFill="1" applyBorder="1"/>
    <xf numFmtId="3" fontId="5" fillId="2" borderId="5" xfId="0" applyNumberFormat="1" applyFont="1" applyFill="1" applyBorder="1"/>
    <xf numFmtId="3" fontId="9" fillId="0" borderId="22" xfId="1" applyNumberFormat="1" applyFont="1" applyBorder="1"/>
    <xf numFmtId="3" fontId="12" fillId="0" borderId="25" xfId="1" applyNumberFormat="1" applyFont="1" applyBorder="1"/>
    <xf numFmtId="3" fontId="9" fillId="0" borderId="5" xfId="1" applyNumberFormat="1" applyFont="1" applyBorder="1"/>
    <xf numFmtId="3" fontId="12" fillId="0" borderId="23" xfId="1" applyNumberFormat="1" applyFont="1" applyBorder="1"/>
    <xf numFmtId="3" fontId="10" fillId="2" borderId="26" xfId="0" applyNumberFormat="1" applyFont="1" applyFill="1" applyBorder="1"/>
    <xf numFmtId="3" fontId="10" fillId="2" borderId="22" xfId="0" applyNumberFormat="1" applyFont="1" applyFill="1" applyBorder="1"/>
    <xf numFmtId="3" fontId="5" fillId="2" borderId="22" xfId="0" applyNumberFormat="1" applyFont="1" applyFill="1" applyBorder="1"/>
    <xf numFmtId="3" fontId="13" fillId="0" borderId="27" xfId="0" applyNumberFormat="1" applyFont="1" applyBorder="1"/>
    <xf numFmtId="3" fontId="13" fillId="0" borderId="9" xfId="0" applyNumberFormat="1" applyFont="1" applyBorder="1"/>
    <xf numFmtId="3" fontId="9" fillId="0" borderId="26" xfId="1" applyNumberFormat="1" applyFont="1" applyBorder="1"/>
    <xf numFmtId="3" fontId="9" fillId="0" borderId="24" xfId="1" applyNumberFormat="1" applyFont="1" applyBorder="1"/>
    <xf numFmtId="0" fontId="5" fillId="2" borderId="18" xfId="0" applyFont="1" applyFill="1" applyBorder="1" applyAlignment="1">
      <alignment horizontal="center" wrapText="1"/>
    </xf>
    <xf numFmtId="3" fontId="5" fillId="2" borderId="25" xfId="0" applyNumberFormat="1" applyFont="1" applyFill="1" applyBorder="1"/>
    <xf numFmtId="3" fontId="5" fillId="2" borderId="23" xfId="0" applyNumberFormat="1" applyFont="1" applyFill="1" applyBorder="1"/>
    <xf numFmtId="3" fontId="13" fillId="0" borderId="21" xfId="0" applyNumberFormat="1" applyFont="1" applyBorder="1"/>
    <xf numFmtId="3" fontId="10" fillId="2" borderId="24" xfId="0" applyNumberFormat="1" applyFont="1" applyFill="1" applyBorder="1"/>
    <xf numFmtId="0" fontId="14" fillId="0" borderId="28" xfId="0" applyFont="1" applyBorder="1"/>
    <xf numFmtId="0" fontId="14" fillId="0" borderId="19" xfId="0" applyFont="1" applyBorder="1"/>
    <xf numFmtId="0" fontId="14" fillId="0" borderId="19" xfId="0" applyFont="1" applyBorder="1" applyAlignment="1">
      <alignment wrapText="1"/>
    </xf>
    <xf numFmtId="0" fontId="15" fillId="0" borderId="19" xfId="0" applyFont="1" applyBorder="1"/>
    <xf numFmtId="0" fontId="14" fillId="0" borderId="20" xfId="0" applyFont="1" applyBorder="1"/>
    <xf numFmtId="0" fontId="6" fillId="2" borderId="12" xfId="0" applyFont="1" applyFill="1" applyBorder="1" applyAlignment="1">
      <alignment horizontal="center" wrapText="1"/>
    </xf>
    <xf numFmtId="3" fontId="7" fillId="2" borderId="24" xfId="0" applyNumberFormat="1" applyFont="1" applyFill="1" applyBorder="1"/>
    <xf numFmtId="3" fontId="7" fillId="2" borderId="5" xfId="0" applyNumberFormat="1" applyFont="1" applyFill="1" applyBorder="1"/>
    <xf numFmtId="3" fontId="7" fillId="3" borderId="5" xfId="0" applyNumberFormat="1" applyFont="1" applyFill="1" applyBorder="1"/>
    <xf numFmtId="3" fontId="7" fillId="2" borderId="29" xfId="0" applyNumberFormat="1" applyFont="1" applyFill="1" applyBorder="1"/>
    <xf numFmtId="3" fontId="7" fillId="2" borderId="1" xfId="0" applyNumberFormat="1" applyFont="1" applyFill="1" applyBorder="1"/>
    <xf numFmtId="3" fontId="7" fillId="3" borderId="1" xfId="0" applyNumberFormat="1" applyFont="1" applyFill="1" applyBorder="1"/>
    <xf numFmtId="3" fontId="7" fillId="2" borderId="30" xfId="0" applyNumberFormat="1" applyFont="1" applyFill="1" applyBorder="1"/>
    <xf numFmtId="3" fontId="7" fillId="2" borderId="31" xfId="0" applyNumberFormat="1" applyFont="1" applyFill="1" applyBorder="1"/>
    <xf numFmtId="3" fontId="6" fillId="2" borderId="12" xfId="0" applyNumberFormat="1" applyFont="1" applyFill="1" applyBorder="1"/>
    <xf numFmtId="3" fontId="13" fillId="0" borderId="24" xfId="0" applyNumberFormat="1" applyFont="1" applyBorder="1"/>
    <xf numFmtId="3" fontId="13" fillId="0" borderId="32" xfId="0" applyNumberFormat="1" applyFont="1" applyBorder="1"/>
    <xf numFmtId="3" fontId="10" fillId="2" borderId="33" xfId="0" applyNumberFormat="1" applyFont="1" applyFill="1" applyBorder="1"/>
    <xf numFmtId="3" fontId="10" fillId="2" borderId="34" xfId="0" applyNumberFormat="1" applyFont="1" applyFill="1" applyBorder="1"/>
    <xf numFmtId="3" fontId="5" fillId="2" borderId="35" xfId="0" applyNumberFormat="1" applyFont="1" applyFill="1" applyBorder="1"/>
    <xf numFmtId="3" fontId="10" fillId="2" borderId="35" xfId="0" applyNumberFormat="1" applyFont="1" applyFill="1" applyBorder="1"/>
    <xf numFmtId="3" fontId="5" fillId="2" borderId="36" xfId="0" applyNumberFormat="1" applyFont="1" applyFill="1" applyBorder="1"/>
    <xf numFmtId="3" fontId="6" fillId="2" borderId="37" xfId="0" applyNumberFormat="1" applyFont="1" applyFill="1" applyBorder="1"/>
    <xf numFmtId="0" fontId="6" fillId="2" borderId="37" xfId="0" applyFont="1" applyFill="1" applyBorder="1" applyAlignment="1">
      <alignment horizontal="center" wrapText="1"/>
    </xf>
    <xf numFmtId="3" fontId="7" fillId="2" borderId="38" xfId="0" applyNumberFormat="1" applyFont="1" applyFill="1" applyBorder="1"/>
    <xf numFmtId="3" fontId="7" fillId="2" borderId="35" xfId="0" applyNumberFormat="1" applyFont="1" applyFill="1" applyBorder="1"/>
    <xf numFmtId="3" fontId="7" fillId="3" borderId="35" xfId="0" applyNumberFormat="1" applyFont="1" applyFill="1" applyBorder="1"/>
    <xf numFmtId="3" fontId="7" fillId="2" borderId="39" xfId="0" applyNumberFormat="1" applyFont="1" applyFill="1" applyBorder="1"/>
    <xf numFmtId="0" fontId="6" fillId="2" borderId="40" xfId="0" applyFont="1" applyFill="1" applyBorder="1" applyAlignment="1">
      <alignment horizontal="center" wrapText="1"/>
    </xf>
    <xf numFmtId="3" fontId="0" fillId="2" borderId="41" xfId="0" applyNumberFormat="1" applyFill="1" applyBorder="1"/>
    <xf numFmtId="3" fontId="0" fillId="2" borderId="3" xfId="0" applyNumberFormat="1" applyFill="1" applyBorder="1"/>
    <xf numFmtId="3" fontId="0" fillId="2" borderId="13" xfId="0" applyNumberFormat="1" applyFill="1" applyBorder="1"/>
    <xf numFmtId="3" fontId="3" fillId="2" borderId="2" xfId="0" applyNumberFormat="1" applyFont="1" applyFill="1" applyBorder="1"/>
    <xf numFmtId="0" fontId="5" fillId="2" borderId="37" xfId="0" applyFont="1" applyFill="1" applyBorder="1" applyAlignment="1">
      <alignment horizontal="center" wrapText="1"/>
    </xf>
    <xf numFmtId="3" fontId="5" fillId="2" borderId="40" xfId="0" applyNumberFormat="1" applyFont="1" applyFill="1" applyBorder="1" applyAlignment="1">
      <alignment horizontal="center" wrapText="1"/>
    </xf>
    <xf numFmtId="3" fontId="10" fillId="2" borderId="41" xfId="0" applyNumberFormat="1" applyFont="1" applyFill="1" applyBorder="1"/>
    <xf numFmtId="0" fontId="6" fillId="0" borderId="37" xfId="0" applyFont="1" applyBorder="1" applyAlignment="1">
      <alignment horizontal="center" wrapText="1"/>
    </xf>
    <xf numFmtId="3" fontId="9" fillId="0" borderId="33" xfId="1" applyNumberFormat="1" applyFont="1" applyBorder="1"/>
    <xf numFmtId="3" fontId="9" fillId="0" borderId="34" xfId="1" applyNumberFormat="1" applyFont="1" applyBorder="1"/>
    <xf numFmtId="3" fontId="9" fillId="0" borderId="35" xfId="1" applyNumberFormat="1" applyFont="1" applyBorder="1"/>
    <xf numFmtId="3" fontId="12" fillId="0" borderId="36" xfId="1" applyNumberFormat="1" applyFont="1" applyBorder="1"/>
    <xf numFmtId="0" fontId="6" fillId="0" borderId="2" xfId="0" applyFont="1" applyBorder="1" applyAlignment="1">
      <alignment horizontal="center" wrapText="1"/>
    </xf>
    <xf numFmtId="3" fontId="9" fillId="0" borderId="8" xfId="1" applyNumberFormat="1" applyFont="1" applyBorder="1"/>
    <xf numFmtId="3" fontId="9" fillId="0" borderId="3" xfId="1" applyNumberFormat="1" applyFont="1" applyBorder="1"/>
    <xf numFmtId="3" fontId="12" fillId="0" borderId="4" xfId="1" applyNumberFormat="1" applyFont="1" applyBorder="1"/>
    <xf numFmtId="3" fontId="0" fillId="0" borderId="41" xfId="0" applyNumberFormat="1" applyBorder="1"/>
    <xf numFmtId="3" fontId="0" fillId="0" borderId="3" xfId="0" applyNumberFormat="1" applyBorder="1"/>
    <xf numFmtId="3" fontId="0" fillId="0" borderId="13" xfId="0" applyNumberFormat="1" applyBorder="1"/>
    <xf numFmtId="3" fontId="3" fillId="0" borderId="2" xfId="0" applyNumberFormat="1" applyFont="1" applyBorder="1"/>
    <xf numFmtId="0" fontId="6" fillId="2" borderId="0" xfId="0" applyFont="1" applyFill="1" applyAlignment="1">
      <alignment horizontal="center"/>
    </xf>
    <xf numFmtId="0" fontId="8" fillId="0" borderId="9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11" fillId="0" borderId="16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12" fillId="0" borderId="14" xfId="1" applyFont="1" applyBorder="1" applyAlignment="1">
      <alignment horizontal="center"/>
    </xf>
    <xf numFmtId="0" fontId="12" fillId="0" borderId="15" xfId="1" applyFont="1" applyBorder="1" applyAlignment="1">
      <alignment horizontal="center"/>
    </xf>
    <xf numFmtId="0" fontId="6" fillId="0" borderId="0" xfId="0" applyFont="1" applyAlignment="1">
      <alignment horizontal="center"/>
    </xf>
    <xf numFmtId="3" fontId="0" fillId="0" borderId="0" xfId="0" applyNumberFormat="1"/>
  </cellXfs>
  <cellStyles count="2">
    <cellStyle name="Normálna" xfId="0" builtinId="0"/>
    <cellStyle name="normálne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5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vest&#237;cie,%20sum&#225;rne%20tabu&#318;ky%202022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sum&#225;rne%20tabu&#318;ky%202022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Documents/Rok%202022/Mesa&#269;n&#233;%20plnenie%202022/Janu&#225;r%202022/invest&#237;cie,%20sum&#225;rne%20tabu&#318;ky%20202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Documents/Rok%202022/Mesa&#269;n&#233;%20plnenie%202022/febru&#225;r%202022/invest&#237;cie,%20sum&#225;rne%20tabu&#318;ky%20202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Documents/Rok%202022/Mesa&#269;n&#233;%20plnenie%202022/marec%202022/invest&#237;cie,%20sum&#225;rne%20tabu&#318;ky%20202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Documents/Rok%202022/Mesa&#269;n&#233;%20plnenie%202022/apr&#237;l%202022/invest&#237;cie,%20sum&#225;rne%20tabu&#318;ky%20202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Documents/Rok%202022/Mesa&#269;n&#233;%20plnenie%202022/m&#225;j%202022/invest&#237;cie,%20sum&#225;rne%20tabu&#318;ky%20202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Documents/Rok%202022/Mesa&#269;n&#233;%20plnenie%202022/j&#250;n%202022/invest&#237;cie,%20sum&#225;rne%20tabu&#318;ky%202022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Documents/Rok%202022/Mesa&#269;n&#233;%20plnenie%202022/j&#250;l%202022/invest&#237;cie,%20sum&#225;rne%20tabu&#318;ky%202022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Documents/Rok%202022/Mesa&#269;n&#233;%20plnenie%202022/august%202022/invest&#237;cie,%20sum&#225;rne%20tabu&#318;ky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jmy "/>
      <sheetName val="výdavky "/>
      <sheetName val="sumár "/>
      <sheetName val="pomocná tabuľka - príjmy 2013"/>
      <sheetName val="pomocná tabuľka - výdavky 2013"/>
      <sheetName val="pomocná tabuľka - sumár 2013"/>
      <sheetName val="investície"/>
      <sheetName val="Rozpočet celkový"/>
      <sheetName val="Čerpanie celkové"/>
    </sheetNames>
    <sheetDataSet>
      <sheetData sheetId="0"/>
      <sheetData sheetId="1">
        <row r="8">
          <cell r="AB8">
            <v>479566</v>
          </cell>
          <cell r="AF8">
            <v>344934.12</v>
          </cell>
        </row>
        <row r="22">
          <cell r="AB22">
            <v>51500</v>
          </cell>
          <cell r="AF22">
            <v>32759.62</v>
          </cell>
          <cell r="AJ22">
            <v>49150</v>
          </cell>
        </row>
        <row r="36">
          <cell r="AB36">
            <v>338970</v>
          </cell>
          <cell r="AF36">
            <v>208897.8</v>
          </cell>
        </row>
        <row r="46">
          <cell r="AB46">
            <v>55600</v>
          </cell>
          <cell r="AF46">
            <v>39808.86</v>
          </cell>
          <cell r="AJ46">
            <v>52350</v>
          </cell>
        </row>
        <row r="52">
          <cell r="AB52">
            <v>1285250</v>
          </cell>
          <cell r="AF52">
            <v>917257.91000000015</v>
          </cell>
        </row>
        <row r="68">
          <cell r="AB68">
            <v>1148000</v>
          </cell>
          <cell r="AF68">
            <v>807151.0199999999</v>
          </cell>
        </row>
        <row r="76">
          <cell r="AB76">
            <v>753500</v>
          </cell>
          <cell r="AF76">
            <v>651632.97999999986</v>
          </cell>
        </row>
        <row r="91">
          <cell r="AB91">
            <v>162000</v>
          </cell>
          <cell r="AF91">
            <v>154915.03</v>
          </cell>
        </row>
        <row r="95">
          <cell r="AB95">
            <v>11679166</v>
          </cell>
          <cell r="AF95">
            <v>8510369.3800000008</v>
          </cell>
          <cell r="AJ95">
            <v>12171277</v>
          </cell>
        </row>
        <row r="120">
          <cell r="AB120">
            <v>1834770</v>
          </cell>
          <cell r="AF120">
            <v>1711001.4500000002</v>
          </cell>
        </row>
        <row r="131">
          <cell r="AB131">
            <v>2266126</v>
          </cell>
          <cell r="AF131">
            <v>1853139.6800000002</v>
          </cell>
        </row>
        <row r="140">
          <cell r="AB140">
            <v>861420</v>
          </cell>
          <cell r="AF140">
            <v>297134</v>
          </cell>
        </row>
        <row r="152">
          <cell r="AB152">
            <v>2414741</v>
          </cell>
          <cell r="AF152">
            <v>1671469.8099999998</v>
          </cell>
        </row>
        <row r="178">
          <cell r="AB178">
            <v>818200</v>
          </cell>
          <cell r="AF178">
            <v>597875.9600000002</v>
          </cell>
        </row>
        <row r="179">
          <cell r="AB179">
            <v>4008395</v>
          </cell>
          <cell r="AF179">
            <v>2392627.2400000002</v>
          </cell>
        </row>
      </sheetData>
      <sheetData sheetId="2">
        <row r="4">
          <cell r="H4">
            <v>21952470</v>
          </cell>
          <cell r="I4">
            <v>16477003.849999998</v>
          </cell>
        </row>
        <row r="5">
          <cell r="H5">
            <v>22125553</v>
          </cell>
          <cell r="I5">
            <v>16235587.069999998</v>
          </cell>
        </row>
        <row r="8">
          <cell r="H8">
            <v>1290210</v>
          </cell>
          <cell r="I8">
            <v>450094.17</v>
          </cell>
        </row>
        <row r="9">
          <cell r="H9">
            <v>4540123</v>
          </cell>
          <cell r="I9">
            <v>3131230.82</v>
          </cell>
        </row>
        <row r="12">
          <cell r="H12">
            <v>4914524</v>
          </cell>
          <cell r="I12">
            <v>3982094.6599999997</v>
          </cell>
        </row>
        <row r="13">
          <cell r="H13">
            <v>1491528</v>
          </cell>
          <cell r="I13">
            <v>824156.97</v>
          </cell>
        </row>
      </sheetData>
      <sheetData sheetId="3"/>
      <sheetData sheetId="4"/>
      <sheetData sheetId="5"/>
      <sheetData sheetId="6">
        <row r="3">
          <cell r="C3">
            <v>52366</v>
          </cell>
          <cell r="D3">
            <v>51365.05</v>
          </cell>
        </row>
        <row r="4">
          <cell r="C4">
            <v>46800</v>
          </cell>
          <cell r="D4">
            <v>46741.8</v>
          </cell>
        </row>
        <row r="5">
          <cell r="C5">
            <v>10000</v>
          </cell>
          <cell r="E5">
            <v>10000</v>
          </cell>
        </row>
        <row r="6">
          <cell r="C6">
            <v>115000</v>
          </cell>
          <cell r="D6">
            <v>115000</v>
          </cell>
          <cell r="E6">
            <v>115000</v>
          </cell>
        </row>
        <row r="7">
          <cell r="C7">
            <v>93500</v>
          </cell>
          <cell r="D7">
            <v>92121</v>
          </cell>
          <cell r="E7">
            <v>93500</v>
          </cell>
        </row>
        <row r="8">
          <cell r="C8">
            <v>239580</v>
          </cell>
          <cell r="D8">
            <v>182851.88</v>
          </cell>
          <cell r="E8">
            <v>239580</v>
          </cell>
        </row>
        <row r="9">
          <cell r="E9">
            <v>18000</v>
          </cell>
        </row>
        <row r="11">
          <cell r="C11">
            <v>23000</v>
          </cell>
          <cell r="D11">
            <v>22295.26</v>
          </cell>
          <cell r="E11">
            <v>32064</v>
          </cell>
        </row>
        <row r="12">
          <cell r="C12">
            <v>3000</v>
          </cell>
          <cell r="E12">
            <v>3750</v>
          </cell>
        </row>
        <row r="13">
          <cell r="C13">
            <v>25000</v>
          </cell>
          <cell r="D13">
            <v>20072.5</v>
          </cell>
          <cell r="E13">
            <v>23253</v>
          </cell>
        </row>
        <row r="14">
          <cell r="C14">
            <v>1950</v>
          </cell>
          <cell r="D14">
            <v>1950</v>
          </cell>
          <cell r="E14">
            <v>1950</v>
          </cell>
        </row>
        <row r="15">
          <cell r="C15">
            <v>20000</v>
          </cell>
          <cell r="D15">
            <v>3000</v>
          </cell>
          <cell r="E15">
            <v>3000</v>
          </cell>
        </row>
        <row r="16">
          <cell r="C16">
            <v>5000</v>
          </cell>
          <cell r="D16">
            <v>2730</v>
          </cell>
          <cell r="E16">
            <v>2730</v>
          </cell>
        </row>
        <row r="17">
          <cell r="C17">
            <v>0</v>
          </cell>
        </row>
        <row r="18">
          <cell r="C18">
            <v>238118</v>
          </cell>
          <cell r="D18">
            <v>2260</v>
          </cell>
          <cell r="E18">
            <v>238118</v>
          </cell>
        </row>
        <row r="19">
          <cell r="C19">
            <v>17883</v>
          </cell>
          <cell r="D19">
            <v>17883</v>
          </cell>
          <cell r="E19">
            <v>17883</v>
          </cell>
        </row>
        <row r="20">
          <cell r="C20">
            <v>11000</v>
          </cell>
          <cell r="D20">
            <v>10451.530000000001</v>
          </cell>
          <cell r="E20">
            <v>10452</v>
          </cell>
        </row>
        <row r="21">
          <cell r="C21">
            <v>14000</v>
          </cell>
          <cell r="E21">
            <v>0</v>
          </cell>
        </row>
        <row r="22">
          <cell r="C22">
            <v>1435000</v>
          </cell>
          <cell r="D22">
            <v>1434942.61</v>
          </cell>
          <cell r="E22">
            <v>1435000</v>
          </cell>
        </row>
        <row r="23">
          <cell r="C23">
            <v>66550</v>
          </cell>
        </row>
        <row r="24">
          <cell r="C24">
            <v>20000</v>
          </cell>
          <cell r="D24">
            <v>19912.8</v>
          </cell>
        </row>
        <row r="25">
          <cell r="C25">
            <v>1119309</v>
          </cell>
          <cell r="D25">
            <v>1004341.49</v>
          </cell>
        </row>
        <row r="26">
          <cell r="C26">
            <v>77937</v>
          </cell>
          <cell r="D26">
            <v>77936.39</v>
          </cell>
          <cell r="E26">
            <v>78000</v>
          </cell>
        </row>
        <row r="27">
          <cell r="C27">
            <v>40000</v>
          </cell>
          <cell r="E27">
            <v>40000</v>
          </cell>
        </row>
        <row r="28">
          <cell r="C28">
            <v>322810</v>
          </cell>
          <cell r="D28">
            <v>10808.14</v>
          </cell>
        </row>
        <row r="29">
          <cell r="C29">
            <v>3000</v>
          </cell>
          <cell r="E29">
            <v>0</v>
          </cell>
        </row>
        <row r="30">
          <cell r="C30">
            <v>22120</v>
          </cell>
          <cell r="D30">
            <v>14567.37</v>
          </cell>
        </row>
        <row r="31">
          <cell r="C31">
            <v>10000</v>
          </cell>
          <cell r="E31">
            <v>10000</v>
          </cell>
        </row>
        <row r="32">
          <cell r="C32">
            <v>457200</v>
          </cell>
        </row>
        <row r="33">
          <cell r="C33">
            <v>50000</v>
          </cell>
        </row>
      </sheetData>
      <sheetData sheetId="7"/>
      <sheetData sheetId="8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jmy"/>
      <sheetName val="výdavky podľa programov"/>
      <sheetName val="vývoj rozpočtu "/>
      <sheetName val="investície"/>
      <sheetName val="záväzky"/>
    </sheetNames>
    <sheetDataSet>
      <sheetData sheetId="0"/>
      <sheetData sheetId="1"/>
      <sheetData sheetId="2"/>
      <sheetData sheetId="3"/>
      <sheetData sheetId="4">
        <row r="3">
          <cell r="C3">
            <v>3043885.18</v>
          </cell>
          <cell r="D3">
            <v>3026260.25</v>
          </cell>
          <cell r="E3">
            <v>3973652.47</v>
          </cell>
          <cell r="F3">
            <v>2982071</v>
          </cell>
          <cell r="G3">
            <v>4447017.6399999997</v>
          </cell>
          <cell r="H3">
            <v>4896695.95</v>
          </cell>
          <cell r="I3">
            <v>4311307.84</v>
          </cell>
          <cell r="J3">
            <v>4511704.37</v>
          </cell>
          <cell r="K3">
            <v>4469640.25</v>
          </cell>
        </row>
        <row r="7">
          <cell r="C7">
            <v>95356.12</v>
          </cell>
          <cell r="D7">
            <v>123435.07</v>
          </cell>
          <cell r="E7">
            <v>149207.1</v>
          </cell>
          <cell r="F7">
            <v>169359.11</v>
          </cell>
          <cell r="G7">
            <v>148590.67000000001</v>
          </cell>
          <cell r="H7">
            <v>140275.32999999999</v>
          </cell>
          <cell r="I7">
            <v>100921.24</v>
          </cell>
          <cell r="J7">
            <v>99107.64</v>
          </cell>
          <cell r="K7">
            <v>101985.66</v>
          </cell>
        </row>
        <row r="8">
          <cell r="C8">
            <v>-607.96</v>
          </cell>
          <cell r="D8">
            <v>68.040000000000006</v>
          </cell>
          <cell r="E8">
            <v>-44.16</v>
          </cell>
          <cell r="F8">
            <v>-44.16</v>
          </cell>
          <cell r="G8">
            <v>4772.46</v>
          </cell>
          <cell r="H8">
            <v>-611.47</v>
          </cell>
          <cell r="I8">
            <v>3858.61</v>
          </cell>
          <cell r="J8">
            <v>945.84</v>
          </cell>
          <cell r="K8">
            <v>328.88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jmy "/>
      <sheetName val="výdavky "/>
      <sheetName val="sumár "/>
      <sheetName val="pomocná tabuľka - príjmy 2013"/>
      <sheetName val="pomocná tabuľka - výdavky 2013"/>
      <sheetName val="pomocná tabuľka - sumár 2013"/>
      <sheetName val="investície"/>
      <sheetName val="Rozpočet celkový"/>
      <sheetName val="Čerpanie celkové"/>
    </sheetNames>
    <sheetDataSet>
      <sheetData sheetId="0"/>
      <sheetData sheetId="1">
        <row r="8">
          <cell r="AF8">
            <v>48295.619999999995</v>
          </cell>
        </row>
        <row r="22">
          <cell r="AF22">
            <v>192</v>
          </cell>
        </row>
        <row r="36">
          <cell r="AF36">
            <v>20991.74</v>
          </cell>
        </row>
        <row r="46">
          <cell r="AF46">
            <v>12372.9</v>
          </cell>
        </row>
        <row r="52">
          <cell r="AF52">
            <v>113667.01</v>
          </cell>
        </row>
        <row r="68">
          <cell r="AF68">
            <v>36819.57</v>
          </cell>
        </row>
        <row r="76">
          <cell r="AF76">
            <v>78617.800000000017</v>
          </cell>
        </row>
        <row r="91">
          <cell r="AF91">
            <v>12850</v>
          </cell>
        </row>
        <row r="95">
          <cell r="AF95">
            <v>893863.29</v>
          </cell>
        </row>
        <row r="120">
          <cell r="AF120">
            <v>19935.989999999994</v>
          </cell>
        </row>
        <row r="131">
          <cell r="AF131">
            <v>474446.07000000007</v>
          </cell>
        </row>
        <row r="140">
          <cell r="AF140">
            <v>4115.63</v>
          </cell>
        </row>
        <row r="152">
          <cell r="AF152">
            <v>156820.44</v>
          </cell>
        </row>
        <row r="177">
          <cell r="AF177">
            <v>86973.26</v>
          </cell>
        </row>
        <row r="178">
          <cell r="AF178">
            <v>188375.01999999996</v>
          </cell>
        </row>
      </sheetData>
      <sheetData sheetId="2">
        <row r="4">
          <cell r="I4">
            <v>1758726.9</v>
          </cell>
        </row>
        <row r="5">
          <cell r="I5">
            <v>1679397.22</v>
          </cell>
        </row>
        <row r="8">
          <cell r="I8">
            <v>611.59999999999991</v>
          </cell>
        </row>
        <row r="9">
          <cell r="I9">
            <v>451144.86000000004</v>
          </cell>
        </row>
        <row r="12">
          <cell r="I12">
            <v>215430.59</v>
          </cell>
        </row>
        <row r="13">
          <cell r="I13">
            <v>17794.259999999998</v>
          </cell>
        </row>
      </sheetData>
      <sheetData sheetId="3"/>
      <sheetData sheetId="4"/>
      <sheetData sheetId="5"/>
      <sheetData sheetId="6">
        <row r="3">
          <cell r="D3"/>
        </row>
        <row r="4">
          <cell r="D4"/>
        </row>
        <row r="5">
          <cell r="D5"/>
        </row>
        <row r="6">
          <cell r="D6"/>
        </row>
        <row r="7">
          <cell r="D7">
            <v>18908.330000000002</v>
          </cell>
        </row>
        <row r="8">
          <cell r="D8"/>
        </row>
        <row r="9">
          <cell r="D9"/>
        </row>
        <row r="10">
          <cell r="D10"/>
        </row>
        <row r="11">
          <cell r="D11"/>
        </row>
        <row r="12">
          <cell r="D12"/>
        </row>
        <row r="13">
          <cell r="D13"/>
        </row>
        <row r="14">
          <cell r="D14"/>
        </row>
        <row r="15">
          <cell r="D15"/>
        </row>
        <row r="16">
          <cell r="D16"/>
        </row>
        <row r="17">
          <cell r="D17"/>
        </row>
        <row r="18">
          <cell r="D18"/>
        </row>
        <row r="19">
          <cell r="D19"/>
        </row>
        <row r="20">
          <cell r="D20">
            <v>432236.53</v>
          </cell>
        </row>
        <row r="21">
          <cell r="D21"/>
        </row>
        <row r="22">
          <cell r="D22"/>
        </row>
        <row r="23">
          <cell r="D23"/>
        </row>
        <row r="24">
          <cell r="D24"/>
        </row>
        <row r="25">
          <cell r="D25"/>
        </row>
        <row r="26">
          <cell r="D26"/>
        </row>
        <row r="27">
          <cell r="D27"/>
        </row>
      </sheetData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jmy "/>
      <sheetName val="výdavky "/>
      <sheetName val="sumár "/>
      <sheetName val="pomocná tabuľka - príjmy 2013"/>
      <sheetName val="pomocná tabuľka - výdavky 2013"/>
      <sheetName val="pomocná tabuľka - sumár 2013"/>
      <sheetName val="investície"/>
      <sheetName val="Rozpočet celkový"/>
      <sheetName val="Čerpanie celkové"/>
    </sheetNames>
    <sheetDataSet>
      <sheetData sheetId="0"/>
      <sheetData sheetId="1">
        <row r="8">
          <cell r="AF8">
            <v>71025.599999999991</v>
          </cell>
        </row>
        <row r="22">
          <cell r="AF22">
            <v>1950.19</v>
          </cell>
        </row>
        <row r="36">
          <cell r="AF36">
            <v>35065.17</v>
          </cell>
        </row>
        <row r="46">
          <cell r="AF46">
            <v>15028.79</v>
          </cell>
        </row>
        <row r="52">
          <cell r="AF52">
            <v>207957.45000000004</v>
          </cell>
        </row>
        <row r="68">
          <cell r="AF68">
            <v>95569.94</v>
          </cell>
        </row>
        <row r="76">
          <cell r="AF76">
            <v>160184.64000000001</v>
          </cell>
        </row>
        <row r="91">
          <cell r="AF91">
            <v>12850</v>
          </cell>
        </row>
        <row r="95">
          <cell r="AF95">
            <v>1753789.6199999999</v>
          </cell>
        </row>
        <row r="120">
          <cell r="AF120">
            <v>53278.950000000004</v>
          </cell>
        </row>
        <row r="131">
          <cell r="AF131">
            <v>525083.38</v>
          </cell>
        </row>
        <row r="140">
          <cell r="AF140">
            <v>14560.28</v>
          </cell>
        </row>
        <row r="152">
          <cell r="AF152">
            <v>288820.33</v>
          </cell>
        </row>
        <row r="177">
          <cell r="AF177">
            <v>133726.62</v>
          </cell>
        </row>
        <row r="178">
          <cell r="AF178">
            <v>372771.34999999992</v>
          </cell>
        </row>
      </sheetData>
      <sheetData sheetId="2">
        <row r="4">
          <cell r="I4">
            <v>3602833.2199999997</v>
          </cell>
        </row>
        <row r="5">
          <cell r="I5">
            <v>3205995.6000000006</v>
          </cell>
        </row>
        <row r="8">
          <cell r="I8">
            <v>894.59999999999991</v>
          </cell>
        </row>
        <row r="9">
          <cell r="I9">
            <v>499268.7</v>
          </cell>
        </row>
        <row r="12">
          <cell r="I12">
            <v>456216.47</v>
          </cell>
        </row>
        <row r="13">
          <cell r="I13">
            <v>36398.01</v>
          </cell>
        </row>
      </sheetData>
      <sheetData sheetId="3"/>
      <sheetData sheetId="4"/>
      <sheetData sheetId="5"/>
      <sheetData sheetId="6">
        <row r="3">
          <cell r="D3"/>
        </row>
        <row r="4">
          <cell r="D4"/>
        </row>
        <row r="5">
          <cell r="D5"/>
        </row>
        <row r="6">
          <cell r="D6"/>
        </row>
        <row r="7">
          <cell r="D7">
            <v>50493.57</v>
          </cell>
        </row>
        <row r="8">
          <cell r="D8"/>
        </row>
        <row r="9">
          <cell r="D9"/>
        </row>
        <row r="10">
          <cell r="D10"/>
        </row>
        <row r="11">
          <cell r="D11"/>
        </row>
        <row r="12">
          <cell r="D12"/>
        </row>
        <row r="13">
          <cell r="D13">
            <v>2730</v>
          </cell>
        </row>
        <row r="14">
          <cell r="D14"/>
        </row>
        <row r="15">
          <cell r="D15"/>
        </row>
        <row r="16">
          <cell r="D16"/>
        </row>
        <row r="17">
          <cell r="D17">
            <v>9950</v>
          </cell>
        </row>
        <row r="18">
          <cell r="D18">
            <v>3000</v>
          </cell>
        </row>
        <row r="19">
          <cell r="D19"/>
        </row>
        <row r="20">
          <cell r="D20">
            <v>433095.13</v>
          </cell>
        </row>
        <row r="21">
          <cell r="D21"/>
        </row>
        <row r="22">
          <cell r="D22"/>
        </row>
        <row r="23">
          <cell r="D23"/>
        </row>
        <row r="24">
          <cell r="D24"/>
        </row>
        <row r="25">
          <cell r="D25"/>
        </row>
        <row r="26">
          <cell r="D26"/>
        </row>
        <row r="27">
          <cell r="D27"/>
        </row>
      </sheetData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jmy "/>
      <sheetName val="výdavky "/>
      <sheetName val="sumár "/>
      <sheetName val="pomocná tabuľka - príjmy 2013"/>
      <sheetName val="pomocná tabuľka - výdavky 2013"/>
      <sheetName val="pomocná tabuľka - sumár 2013"/>
      <sheetName val="investície"/>
      <sheetName val="Rozpočet celkový"/>
      <sheetName val="Čerpanie celkové"/>
    </sheetNames>
    <sheetDataSet>
      <sheetData sheetId="0"/>
      <sheetData sheetId="1">
        <row r="8">
          <cell r="AF8">
            <v>94393.12</v>
          </cell>
        </row>
        <row r="22">
          <cell r="AF22">
            <v>4871.49</v>
          </cell>
        </row>
        <row r="36">
          <cell r="AF36">
            <v>54687.130000000005</v>
          </cell>
        </row>
        <row r="46">
          <cell r="AF46">
            <v>17498.16</v>
          </cell>
        </row>
        <row r="52">
          <cell r="AF52">
            <v>285556.28999999998</v>
          </cell>
        </row>
        <row r="68">
          <cell r="AF68">
            <v>155997.94</v>
          </cell>
        </row>
        <row r="76">
          <cell r="AF76">
            <v>237426.02</v>
          </cell>
        </row>
        <row r="91">
          <cell r="AF91">
            <v>13320</v>
          </cell>
        </row>
        <row r="95">
          <cell r="AF95">
            <v>2860829.7800000003</v>
          </cell>
        </row>
        <row r="120">
          <cell r="AF120">
            <v>103194.11</v>
          </cell>
        </row>
        <row r="131">
          <cell r="AF131">
            <v>648951.3600000001</v>
          </cell>
        </row>
        <row r="140">
          <cell r="AF140">
            <v>31510.050000000003</v>
          </cell>
        </row>
        <row r="152">
          <cell r="AF152">
            <v>438036.78</v>
          </cell>
        </row>
        <row r="178">
          <cell r="AF178">
            <v>181874.34000000003</v>
          </cell>
        </row>
        <row r="179">
          <cell r="AF179">
            <v>670080.92999999993</v>
          </cell>
        </row>
      </sheetData>
      <sheetData sheetId="2">
        <row r="4">
          <cell r="I4">
            <v>5561856.5600000005</v>
          </cell>
        </row>
        <row r="5">
          <cell r="I5">
            <v>5073639.09</v>
          </cell>
        </row>
        <row r="8">
          <cell r="I8">
            <v>5355.15</v>
          </cell>
        </row>
        <row r="9">
          <cell r="I9">
            <v>554323.9</v>
          </cell>
        </row>
        <row r="12">
          <cell r="I12">
            <v>991698.65</v>
          </cell>
        </row>
        <row r="13">
          <cell r="I13">
            <v>170264.51</v>
          </cell>
        </row>
      </sheetData>
      <sheetData sheetId="3"/>
      <sheetData sheetId="4"/>
      <sheetData sheetId="5"/>
      <sheetData sheetId="6">
        <row r="3">
          <cell r="D3">
            <v>936</v>
          </cell>
        </row>
        <row r="4">
          <cell r="D4"/>
        </row>
        <row r="5">
          <cell r="D5"/>
        </row>
        <row r="6">
          <cell r="D6"/>
        </row>
        <row r="7">
          <cell r="D7">
            <v>69401.899999999994</v>
          </cell>
        </row>
        <row r="8">
          <cell r="D8"/>
        </row>
        <row r="9">
          <cell r="D9"/>
        </row>
        <row r="10">
          <cell r="D10"/>
        </row>
        <row r="11">
          <cell r="D11"/>
        </row>
        <row r="12">
          <cell r="D12"/>
        </row>
        <row r="13">
          <cell r="D13">
            <v>2730</v>
          </cell>
        </row>
        <row r="14">
          <cell r="D14"/>
        </row>
        <row r="15">
          <cell r="D15"/>
        </row>
        <row r="16">
          <cell r="D16"/>
        </row>
        <row r="17">
          <cell r="D17">
            <v>9950</v>
          </cell>
        </row>
        <row r="18">
          <cell r="D18">
            <v>3000</v>
          </cell>
        </row>
        <row r="19">
          <cell r="D19"/>
        </row>
        <row r="20">
          <cell r="D20">
            <v>463450.21</v>
          </cell>
        </row>
        <row r="21">
          <cell r="D21"/>
        </row>
        <row r="22">
          <cell r="D22"/>
        </row>
        <row r="23">
          <cell r="D23"/>
        </row>
        <row r="24">
          <cell r="D24">
            <v>4855.79</v>
          </cell>
        </row>
        <row r="25">
          <cell r="D25"/>
        </row>
        <row r="26">
          <cell r="D26"/>
        </row>
        <row r="27">
          <cell r="D27"/>
        </row>
      </sheetData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jmy "/>
      <sheetName val="výdavky "/>
      <sheetName val="sumár "/>
      <sheetName val="pomocná tabuľka - príjmy 2013"/>
      <sheetName val="pomocná tabuľka - výdavky 2013"/>
      <sheetName val="pomocná tabuľka - sumár 2013"/>
      <sheetName val="investície"/>
      <sheetName val="Rozpočet celkový"/>
      <sheetName val="Čerpanie celkové"/>
    </sheetNames>
    <sheetDataSet>
      <sheetData sheetId="0"/>
      <sheetData sheetId="1">
        <row r="8">
          <cell r="AF8">
            <v>124441.05000000002</v>
          </cell>
        </row>
        <row r="22">
          <cell r="AF22">
            <v>7505.19</v>
          </cell>
        </row>
        <row r="36">
          <cell r="AF36">
            <v>75853.69</v>
          </cell>
        </row>
        <row r="46">
          <cell r="AF46">
            <v>19684.649999999998</v>
          </cell>
        </row>
        <row r="52">
          <cell r="AF52">
            <v>372000.98999999993</v>
          </cell>
        </row>
        <row r="68">
          <cell r="AF68">
            <v>261344.19</v>
          </cell>
        </row>
        <row r="76">
          <cell r="AF76">
            <v>325630.00999999995</v>
          </cell>
        </row>
        <row r="91">
          <cell r="AF91">
            <v>54549</v>
          </cell>
        </row>
        <row r="95">
          <cell r="AF95">
            <v>3734397.47</v>
          </cell>
        </row>
        <row r="120">
          <cell r="AF120">
            <v>1044482.7</v>
          </cell>
        </row>
        <row r="131">
          <cell r="AF131">
            <v>798587.07</v>
          </cell>
        </row>
        <row r="140">
          <cell r="AF140">
            <v>66959.78</v>
          </cell>
        </row>
        <row r="152">
          <cell r="AF152">
            <v>696061.35</v>
          </cell>
        </row>
        <row r="178">
          <cell r="AF178">
            <v>294841.99</v>
          </cell>
        </row>
        <row r="179">
          <cell r="AF179">
            <v>843023.27</v>
          </cell>
        </row>
      </sheetData>
      <sheetData sheetId="2">
        <row r="4">
          <cell r="I4">
            <v>7638656.4560000002</v>
          </cell>
        </row>
        <row r="5">
          <cell r="I5">
            <v>6950452.2200000007</v>
          </cell>
        </row>
        <row r="8">
          <cell r="I8">
            <v>5555.15</v>
          </cell>
        </row>
        <row r="9">
          <cell r="I9">
            <v>1581557.15</v>
          </cell>
        </row>
        <row r="12">
          <cell r="I12">
            <v>1908568.87</v>
          </cell>
        </row>
        <row r="13">
          <cell r="I13">
            <v>187353.02999999997</v>
          </cell>
        </row>
      </sheetData>
      <sheetData sheetId="3"/>
      <sheetData sheetId="4"/>
      <sheetData sheetId="5"/>
      <sheetData sheetId="6">
        <row r="3">
          <cell r="D3">
            <v>936</v>
          </cell>
        </row>
        <row r="4">
          <cell r="D4"/>
        </row>
        <row r="6">
          <cell r="D6"/>
        </row>
        <row r="7">
          <cell r="D7"/>
        </row>
        <row r="8">
          <cell r="D8">
            <v>88310.23</v>
          </cell>
        </row>
        <row r="9">
          <cell r="D9"/>
        </row>
        <row r="10">
          <cell r="D10"/>
        </row>
        <row r="11">
          <cell r="D11"/>
        </row>
        <row r="12">
          <cell r="D12"/>
        </row>
        <row r="14">
          <cell r="D14">
            <v>3000</v>
          </cell>
        </row>
        <row r="15">
          <cell r="D15">
            <v>2730</v>
          </cell>
        </row>
        <row r="16">
          <cell r="D16"/>
        </row>
        <row r="17">
          <cell r="D17"/>
        </row>
        <row r="19">
          <cell r="D19"/>
        </row>
        <row r="20">
          <cell r="D20">
            <v>13833</v>
          </cell>
        </row>
        <row r="21">
          <cell r="D21">
            <v>917990.34</v>
          </cell>
        </row>
        <row r="22">
          <cell r="D22"/>
        </row>
        <row r="24">
          <cell r="D24">
            <v>492013.79</v>
          </cell>
        </row>
        <row r="25">
          <cell r="D25">
            <v>57888</v>
          </cell>
        </row>
        <row r="26">
          <cell r="D26"/>
        </row>
        <row r="27">
          <cell r="D27"/>
        </row>
        <row r="29">
          <cell r="D29">
            <v>4855.79</v>
          </cell>
        </row>
        <row r="30">
          <cell r="D30"/>
        </row>
        <row r="31">
          <cell r="D31"/>
        </row>
        <row r="32">
          <cell r="D32"/>
        </row>
      </sheetData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jmy "/>
      <sheetName val="výdavky "/>
      <sheetName val="sumár "/>
      <sheetName val="pomocná tabuľka - príjmy 2013"/>
      <sheetName val="pomocná tabuľka - výdavky 2013"/>
      <sheetName val="pomocná tabuľka - sumár 2013"/>
      <sheetName val="investície"/>
      <sheetName val="Rozpočet celkový"/>
      <sheetName val="Čerpanie celkové"/>
    </sheetNames>
    <sheetDataSet>
      <sheetData sheetId="0"/>
      <sheetData sheetId="1">
        <row r="8">
          <cell r="AF8">
            <v>158180.87</v>
          </cell>
        </row>
        <row r="22">
          <cell r="AF22">
            <v>8583.0199999999986</v>
          </cell>
        </row>
        <row r="36">
          <cell r="AF36">
            <v>93625.910000000018</v>
          </cell>
        </row>
        <row r="46">
          <cell r="AF46">
            <v>22326.799999999996</v>
          </cell>
        </row>
        <row r="52">
          <cell r="AF52">
            <v>450972.02999999997</v>
          </cell>
        </row>
        <row r="68">
          <cell r="AF68">
            <v>345803.56</v>
          </cell>
        </row>
        <row r="76">
          <cell r="AF76">
            <v>409320.01</v>
          </cell>
        </row>
        <row r="91">
          <cell r="AF91">
            <v>99943.03</v>
          </cell>
        </row>
        <row r="95">
          <cell r="AF95">
            <v>4819138.8499999996</v>
          </cell>
        </row>
        <row r="120">
          <cell r="AF120">
            <v>1079800.1000000001</v>
          </cell>
        </row>
        <row r="131">
          <cell r="AF131">
            <v>1472514.05</v>
          </cell>
        </row>
        <row r="140">
          <cell r="AF140">
            <v>111871.18000000001</v>
          </cell>
        </row>
        <row r="152">
          <cell r="AF152">
            <v>954213.50000000012</v>
          </cell>
        </row>
        <row r="178">
          <cell r="AF178">
            <v>347296.46</v>
          </cell>
        </row>
        <row r="179">
          <cell r="AF179">
            <v>1334261.7200000002</v>
          </cell>
        </row>
      </sheetData>
      <sheetData sheetId="2">
        <row r="4">
          <cell r="I4">
            <v>9247002.0300000012</v>
          </cell>
        </row>
        <row r="5">
          <cell r="I5">
            <v>9034867.6699999999</v>
          </cell>
        </row>
        <row r="8">
          <cell r="I8">
            <v>377308.05</v>
          </cell>
        </row>
        <row r="9">
          <cell r="I9">
            <v>2148453.5699999998</v>
          </cell>
        </row>
        <row r="12">
          <cell r="I12">
            <v>2506605.2899999996</v>
          </cell>
        </row>
        <row r="13">
          <cell r="I13">
            <v>524529.85</v>
          </cell>
        </row>
      </sheetData>
      <sheetData sheetId="3"/>
      <sheetData sheetId="4"/>
      <sheetData sheetId="5"/>
      <sheetData sheetId="6">
        <row r="3">
          <cell r="D3">
            <v>936</v>
          </cell>
        </row>
        <row r="4">
          <cell r="D4"/>
        </row>
        <row r="6">
          <cell r="D6"/>
        </row>
        <row r="7">
          <cell r="D7"/>
        </row>
        <row r="8">
          <cell r="D8">
            <v>107218.56</v>
          </cell>
        </row>
        <row r="9">
          <cell r="D9"/>
        </row>
        <row r="10">
          <cell r="D10"/>
        </row>
        <row r="11">
          <cell r="D11"/>
        </row>
        <row r="12">
          <cell r="D12"/>
        </row>
        <row r="14">
          <cell r="D14">
            <v>3000</v>
          </cell>
        </row>
        <row r="15">
          <cell r="D15">
            <v>2730</v>
          </cell>
        </row>
        <row r="16">
          <cell r="D16"/>
        </row>
        <row r="17">
          <cell r="D17"/>
        </row>
        <row r="18">
          <cell r="D18">
            <v>6000</v>
          </cell>
        </row>
        <row r="19">
          <cell r="D19"/>
        </row>
        <row r="20">
          <cell r="D20">
            <v>13833</v>
          </cell>
        </row>
        <row r="21">
          <cell r="D21">
            <v>917990.34</v>
          </cell>
        </row>
        <row r="22">
          <cell r="D22"/>
        </row>
        <row r="23">
          <cell r="D23">
            <v>19912.8</v>
          </cell>
        </row>
        <row r="24">
          <cell r="D24">
            <v>1009977.08</v>
          </cell>
        </row>
        <row r="25">
          <cell r="D25">
            <v>62000</v>
          </cell>
        </row>
        <row r="26">
          <cell r="D26"/>
        </row>
        <row r="27">
          <cell r="D27"/>
        </row>
        <row r="29">
          <cell r="D29">
            <v>4855.79</v>
          </cell>
        </row>
        <row r="30">
          <cell r="D30"/>
        </row>
        <row r="31">
          <cell r="D31"/>
        </row>
        <row r="32">
          <cell r="D32"/>
        </row>
      </sheetData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jmy "/>
      <sheetName val="výdavky "/>
      <sheetName val="sumár "/>
      <sheetName val="pomocná tabuľka - príjmy 2013"/>
      <sheetName val="pomocná tabuľka - výdavky 2013"/>
      <sheetName val="pomocná tabuľka - sumár 2013"/>
      <sheetName val="investície"/>
      <sheetName val="Rozpočet celkový"/>
      <sheetName val="Čerpanie celkové"/>
    </sheetNames>
    <sheetDataSet>
      <sheetData sheetId="0"/>
      <sheetData sheetId="1">
        <row r="8">
          <cell r="AF8">
            <v>190835.44999999998</v>
          </cell>
        </row>
        <row r="22">
          <cell r="AF22">
            <v>18511.949999999997</v>
          </cell>
        </row>
        <row r="36">
          <cell r="AF36">
            <v>117780.97</v>
          </cell>
        </row>
        <row r="46">
          <cell r="AF46">
            <v>26971.57</v>
          </cell>
        </row>
        <row r="52">
          <cell r="AF52">
            <v>552535.21</v>
          </cell>
        </row>
        <row r="68">
          <cell r="AF68">
            <v>440759.81</v>
          </cell>
        </row>
        <row r="76">
          <cell r="AF76">
            <v>471000.72000000009</v>
          </cell>
        </row>
        <row r="91">
          <cell r="AF91">
            <v>99943.03</v>
          </cell>
        </row>
        <row r="95">
          <cell r="AF95">
            <v>5632957.21</v>
          </cell>
        </row>
        <row r="120">
          <cell r="AF120">
            <v>1115744.48</v>
          </cell>
        </row>
        <row r="131">
          <cell r="AF131">
            <v>1626005.1200000003</v>
          </cell>
        </row>
        <row r="140">
          <cell r="AF140">
            <v>159818.58000000002</v>
          </cell>
        </row>
        <row r="152">
          <cell r="AF152">
            <v>1115443.6699999997</v>
          </cell>
        </row>
        <row r="178">
          <cell r="AF178">
            <v>396925.33000000007</v>
          </cell>
        </row>
        <row r="179">
          <cell r="AF179">
            <v>1680312.3399999999</v>
          </cell>
        </row>
      </sheetData>
      <sheetData sheetId="2">
        <row r="4">
          <cell r="I4">
            <v>10927525.65</v>
          </cell>
        </row>
        <row r="5">
          <cell r="I5">
            <v>10794337.299999999</v>
          </cell>
        </row>
        <row r="8">
          <cell r="I8">
            <v>378586.05</v>
          </cell>
        </row>
        <row r="9">
          <cell r="I9">
            <v>2195588.6300000004</v>
          </cell>
        </row>
        <row r="12">
          <cell r="I12">
            <v>2914916.1399999997</v>
          </cell>
        </row>
        <row r="13">
          <cell r="I13">
            <v>655619.51</v>
          </cell>
        </row>
      </sheetData>
      <sheetData sheetId="3"/>
      <sheetData sheetId="4"/>
      <sheetData sheetId="5"/>
      <sheetData sheetId="6">
        <row r="3">
          <cell r="D3">
            <v>3198</v>
          </cell>
        </row>
        <row r="4">
          <cell r="D4"/>
        </row>
        <row r="5">
          <cell r="D5"/>
        </row>
        <row r="6">
          <cell r="D6"/>
        </row>
        <row r="7">
          <cell r="D7"/>
        </row>
        <row r="8">
          <cell r="D8">
            <v>126126.89</v>
          </cell>
        </row>
        <row r="9">
          <cell r="D9"/>
        </row>
        <row r="10">
          <cell r="D10"/>
        </row>
        <row r="11">
          <cell r="D11"/>
        </row>
        <row r="12">
          <cell r="D12"/>
        </row>
        <row r="13">
          <cell r="D13">
            <v>1950</v>
          </cell>
        </row>
        <row r="14">
          <cell r="D14">
            <v>3000</v>
          </cell>
        </row>
        <row r="15">
          <cell r="D15">
            <v>2730</v>
          </cell>
        </row>
        <row r="16">
          <cell r="D16"/>
        </row>
        <row r="17">
          <cell r="D17"/>
        </row>
        <row r="18">
          <cell r="D18">
            <v>17883</v>
          </cell>
        </row>
        <row r="19">
          <cell r="D19"/>
        </row>
        <row r="20">
          <cell r="D20"/>
        </row>
        <row r="21">
          <cell r="D21">
            <v>917990.34</v>
          </cell>
        </row>
        <row r="22">
          <cell r="D22"/>
        </row>
        <row r="23">
          <cell r="D23">
            <v>19912.8</v>
          </cell>
        </row>
        <row r="24">
          <cell r="D24">
            <v>1020277.88</v>
          </cell>
        </row>
        <row r="25">
          <cell r="D25">
            <v>62000</v>
          </cell>
        </row>
        <row r="26">
          <cell r="D26"/>
        </row>
        <row r="27">
          <cell r="D27">
            <v>10808.14</v>
          </cell>
        </row>
        <row r="28">
          <cell r="D28"/>
        </row>
        <row r="29">
          <cell r="D29">
            <v>9711.58</v>
          </cell>
        </row>
        <row r="30">
          <cell r="D30"/>
        </row>
        <row r="31">
          <cell r="D31"/>
        </row>
        <row r="32">
          <cell r="D32"/>
        </row>
      </sheetData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jmy "/>
      <sheetName val="výdavky "/>
      <sheetName val="sumár "/>
      <sheetName val="pomocná tabuľka - príjmy 2013"/>
      <sheetName val="pomocná tabuľka - výdavky 2013"/>
      <sheetName val="pomocná tabuľka - sumár 2013"/>
      <sheetName val="investície"/>
      <sheetName val="Rozpočet celkový"/>
      <sheetName val="Čerpanie celkové"/>
    </sheetNames>
    <sheetDataSet>
      <sheetData sheetId="0"/>
      <sheetData sheetId="1">
        <row r="8">
          <cell r="AF8">
            <v>250753.78</v>
          </cell>
        </row>
        <row r="22">
          <cell r="AF22">
            <v>27986.769999999997</v>
          </cell>
        </row>
        <row r="36">
          <cell r="AF36">
            <v>182816.36999999997</v>
          </cell>
        </row>
        <row r="46">
          <cell r="AF46">
            <v>29655.890000000003</v>
          </cell>
        </row>
        <row r="52">
          <cell r="AF52">
            <v>742155.95000000019</v>
          </cell>
        </row>
        <row r="68">
          <cell r="AF68">
            <v>559927.13</v>
          </cell>
        </row>
        <row r="76">
          <cell r="AF76">
            <v>528022.63</v>
          </cell>
        </row>
        <row r="91">
          <cell r="AF91">
            <v>127429.03</v>
          </cell>
        </row>
        <row r="95">
          <cell r="AF95">
            <v>6442845.6500000004</v>
          </cell>
        </row>
        <row r="120">
          <cell r="AF120">
            <v>1608584.2</v>
          </cell>
        </row>
        <row r="131">
          <cell r="AF131">
            <v>1722192.6199999999</v>
          </cell>
        </row>
        <row r="140">
          <cell r="AF140">
            <v>230718.75</v>
          </cell>
        </row>
        <row r="152">
          <cell r="AF152">
            <v>1250365.94</v>
          </cell>
        </row>
        <row r="178">
          <cell r="AF178">
            <v>495314.65</v>
          </cell>
        </row>
        <row r="179">
          <cell r="AF179">
            <v>1862550.5399999991</v>
          </cell>
        </row>
      </sheetData>
      <sheetData sheetId="2">
        <row r="4">
          <cell r="I4">
            <v>12768212.649999999</v>
          </cell>
        </row>
        <row r="5">
          <cell r="I5">
            <v>12512650.229999997</v>
          </cell>
        </row>
        <row r="8">
          <cell r="I8">
            <v>378586.05</v>
          </cell>
        </row>
        <row r="9">
          <cell r="I9">
            <v>2873458.0900000003</v>
          </cell>
        </row>
        <row r="12">
          <cell r="I12">
            <v>3672385.55</v>
          </cell>
        </row>
        <row r="13">
          <cell r="I13">
            <v>675211.58000000007</v>
          </cell>
        </row>
      </sheetData>
      <sheetData sheetId="3"/>
      <sheetData sheetId="4"/>
      <sheetData sheetId="5"/>
      <sheetData sheetId="6">
        <row r="3">
          <cell r="D3">
            <v>8478</v>
          </cell>
        </row>
        <row r="4">
          <cell r="D4">
            <v>46741.8</v>
          </cell>
        </row>
        <row r="5">
          <cell r="D5"/>
        </row>
        <row r="6">
          <cell r="D6">
            <v>115000</v>
          </cell>
        </row>
        <row r="7">
          <cell r="D7"/>
        </row>
        <row r="8">
          <cell r="D8">
            <v>145035.22</v>
          </cell>
        </row>
        <row r="9">
          <cell r="D9"/>
        </row>
        <row r="10">
          <cell r="D10"/>
        </row>
        <row r="11">
          <cell r="D11"/>
        </row>
        <row r="12">
          <cell r="D12">
            <v>20072.5</v>
          </cell>
        </row>
        <row r="13">
          <cell r="D13">
            <v>1950</v>
          </cell>
        </row>
        <row r="14">
          <cell r="D14">
            <v>3000</v>
          </cell>
        </row>
        <row r="15">
          <cell r="D15">
            <v>2730</v>
          </cell>
        </row>
        <row r="16">
          <cell r="D16"/>
        </row>
        <row r="17">
          <cell r="D17"/>
        </row>
        <row r="18">
          <cell r="D18">
            <v>17883</v>
          </cell>
        </row>
        <row r="19">
          <cell r="D19"/>
        </row>
        <row r="20">
          <cell r="D20"/>
        </row>
        <row r="21">
          <cell r="D21">
            <v>1389857.17</v>
          </cell>
        </row>
        <row r="22">
          <cell r="D22"/>
        </row>
        <row r="23">
          <cell r="D23">
            <v>19912.8</v>
          </cell>
        </row>
        <row r="24">
          <cell r="D24">
            <v>1004341.49</v>
          </cell>
        </row>
        <row r="25">
          <cell r="D25">
            <v>77936.39</v>
          </cell>
        </row>
        <row r="26">
          <cell r="D26"/>
        </row>
        <row r="27">
          <cell r="D27">
            <v>10808.14</v>
          </cell>
        </row>
        <row r="28">
          <cell r="D28"/>
        </row>
        <row r="29">
          <cell r="D29">
            <v>9711.58</v>
          </cell>
        </row>
        <row r="30">
          <cell r="D30"/>
        </row>
        <row r="31">
          <cell r="D31"/>
        </row>
        <row r="32">
          <cell r="D32"/>
        </row>
      </sheetData>
      <sheetData sheetId="7"/>
      <sheetData sheetId="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jmy "/>
      <sheetName val="výdavky "/>
      <sheetName val="sumár "/>
      <sheetName val="pomocná tabuľka - príjmy 2013"/>
      <sheetName val="pomocná tabuľka - výdavky 2013"/>
      <sheetName val="pomocná tabuľka - sumár 2013"/>
      <sheetName val="investície"/>
      <sheetName val="Rozpočet celkový"/>
      <sheetName val="Čerpanie celkové"/>
    </sheetNames>
    <sheetDataSet>
      <sheetData sheetId="0"/>
      <sheetData sheetId="1">
        <row r="8">
          <cell r="AF8">
            <v>302018.53000000003</v>
          </cell>
        </row>
        <row r="22">
          <cell r="AF22">
            <v>32254.62</v>
          </cell>
        </row>
        <row r="36">
          <cell r="AF36">
            <v>194642.78</v>
          </cell>
        </row>
        <row r="46">
          <cell r="AF46">
            <v>36761.33</v>
          </cell>
        </row>
        <row r="52">
          <cell r="AF52">
            <v>812143.15</v>
          </cell>
        </row>
        <row r="68">
          <cell r="AF68">
            <v>732416.32</v>
          </cell>
        </row>
        <row r="76">
          <cell r="AF76">
            <v>600873.93999999994</v>
          </cell>
        </row>
        <row r="91">
          <cell r="AF91">
            <v>127429.03</v>
          </cell>
        </row>
        <row r="95">
          <cell r="AF95">
            <v>7388201.5600000005</v>
          </cell>
        </row>
        <row r="120">
          <cell r="AF120">
            <v>1680580.1</v>
          </cell>
        </row>
        <row r="131">
          <cell r="AF131">
            <v>1779051.54</v>
          </cell>
        </row>
        <row r="140">
          <cell r="AF140">
            <v>256788.53000000003</v>
          </cell>
        </row>
        <row r="152">
          <cell r="AF152">
            <v>1526018.5200000003</v>
          </cell>
        </row>
        <row r="178">
          <cell r="AF178">
            <v>548567.88</v>
          </cell>
        </row>
        <row r="179">
          <cell r="AF179">
            <v>2035732.88</v>
          </cell>
        </row>
      </sheetData>
      <sheetData sheetId="2">
        <row r="4">
          <cell r="I4">
            <v>14621863.66</v>
          </cell>
        </row>
        <row r="5">
          <cell r="I5">
            <v>14287741.41</v>
          </cell>
        </row>
        <row r="8">
          <cell r="I8">
            <v>440326.17</v>
          </cell>
        </row>
        <row r="9">
          <cell r="I9">
            <v>3072176.2500000005</v>
          </cell>
        </row>
        <row r="12">
          <cell r="I12">
            <v>3828488.26</v>
          </cell>
        </row>
        <row r="13">
          <cell r="I13">
            <v>693563.05</v>
          </cell>
        </row>
      </sheetData>
      <sheetData sheetId="3"/>
      <sheetData sheetId="4"/>
      <sheetData sheetId="5"/>
      <sheetData sheetId="6">
        <row r="3">
          <cell r="D3">
            <v>33065.050000000003</v>
          </cell>
        </row>
        <row r="4">
          <cell r="D4">
            <v>46741.8</v>
          </cell>
        </row>
        <row r="5">
          <cell r="D5"/>
        </row>
        <row r="6">
          <cell r="D6">
            <v>115000</v>
          </cell>
        </row>
        <row r="7">
          <cell r="D7">
            <v>92121</v>
          </cell>
        </row>
        <row r="8">
          <cell r="D8">
            <v>163943.54999999999</v>
          </cell>
        </row>
        <row r="9">
          <cell r="D9"/>
        </row>
        <row r="10">
          <cell r="D10"/>
        </row>
        <row r="11">
          <cell r="D11">
            <v>17356.34</v>
          </cell>
        </row>
        <row r="12">
          <cell r="D12"/>
        </row>
        <row r="13">
          <cell r="D13">
            <v>20072.5</v>
          </cell>
        </row>
        <row r="14">
          <cell r="D14">
            <v>1950</v>
          </cell>
        </row>
        <row r="15">
          <cell r="D15">
            <v>3000</v>
          </cell>
        </row>
        <row r="16">
          <cell r="D16">
            <v>2730</v>
          </cell>
        </row>
        <row r="17">
          <cell r="D17"/>
        </row>
        <row r="18">
          <cell r="D18">
            <v>660</v>
          </cell>
        </row>
        <row r="19">
          <cell r="D19">
            <v>17883</v>
          </cell>
        </row>
        <row r="20">
          <cell r="D20"/>
        </row>
        <row r="21">
          <cell r="D21"/>
        </row>
        <row r="22">
          <cell r="D22">
            <v>1434942.61</v>
          </cell>
        </row>
        <row r="23">
          <cell r="D23"/>
        </row>
        <row r="24">
          <cell r="D24">
            <v>19912.8</v>
          </cell>
        </row>
        <row r="25">
          <cell r="D25">
            <v>1004341.49</v>
          </cell>
        </row>
        <row r="26">
          <cell r="D26">
            <v>77936.39</v>
          </cell>
        </row>
        <row r="27">
          <cell r="D27"/>
        </row>
        <row r="28">
          <cell r="D28">
            <v>10808.14</v>
          </cell>
        </row>
        <row r="29">
          <cell r="D29"/>
        </row>
        <row r="30">
          <cell r="D30">
            <v>9711.58</v>
          </cell>
        </row>
        <row r="31">
          <cell r="D31"/>
        </row>
        <row r="32">
          <cell r="D32"/>
        </row>
        <row r="33">
          <cell r="D33"/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0"/>
  <sheetViews>
    <sheetView zoomScale="90" zoomScaleNormal="90" workbookViewId="0">
      <pane xSplit="1" topLeftCell="F1" activePane="topRight" state="frozen"/>
      <selection pane="topRight" activeCell="L11" sqref="L11"/>
    </sheetView>
  </sheetViews>
  <sheetFormatPr defaultRowHeight="15" x14ac:dyDescent="0.25"/>
  <cols>
    <col min="1" max="1" width="22.85546875" style="5" customWidth="1"/>
    <col min="2" max="2" width="17.5703125" style="5" customWidth="1"/>
    <col min="3" max="3" width="20" style="5" customWidth="1"/>
    <col min="4" max="4" width="19.140625" style="5" customWidth="1"/>
    <col min="5" max="11" width="19.28515625" style="5" customWidth="1"/>
    <col min="12" max="12" width="14.85546875" style="5" customWidth="1"/>
    <col min="13" max="16384" width="9.140625" style="5"/>
  </cols>
  <sheetData>
    <row r="1" spans="1:12" ht="15.75" x14ac:dyDescent="0.25">
      <c r="A1" s="119" t="s">
        <v>40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12" ht="16.5" thickBot="1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2" s="6" customFormat="1" ht="57" thickBot="1" x14ac:dyDescent="0.35">
      <c r="A3" s="23" t="s">
        <v>37</v>
      </c>
      <c r="B3" s="24" t="s">
        <v>51</v>
      </c>
      <c r="C3" s="25" t="s">
        <v>52</v>
      </c>
      <c r="D3" s="65" t="s">
        <v>53</v>
      </c>
      <c r="E3" s="26" t="s">
        <v>54</v>
      </c>
      <c r="F3" s="26" t="s">
        <v>55</v>
      </c>
      <c r="G3" s="26" t="s">
        <v>56</v>
      </c>
      <c r="H3" s="26" t="s">
        <v>57</v>
      </c>
      <c r="I3" s="26" t="s">
        <v>58</v>
      </c>
      <c r="J3" s="26" t="s">
        <v>59</v>
      </c>
      <c r="K3" s="103" t="s">
        <v>60</v>
      </c>
      <c r="L3" s="104" t="s">
        <v>100</v>
      </c>
    </row>
    <row r="4" spans="1:12" ht="18.75" x14ac:dyDescent="0.3">
      <c r="A4" s="21" t="s">
        <v>0</v>
      </c>
      <c r="B4" s="22">
        <f>'[1]sumár '!$H$4</f>
        <v>21952470</v>
      </c>
      <c r="C4" s="69">
        <f>'[2]sumár '!$I$4</f>
        <v>1758726.9</v>
      </c>
      <c r="D4" s="58">
        <f>'[3]sumár '!$I$4</f>
        <v>3602833.2199999997</v>
      </c>
      <c r="E4" s="58">
        <f>'[4]sumár '!$I$4</f>
        <v>5561856.5600000005</v>
      </c>
      <c r="F4" s="58">
        <f>'[5]sumár '!$I$4</f>
        <v>7638656.4560000002</v>
      </c>
      <c r="G4" s="58">
        <f>'[6]sumár '!$I$4</f>
        <v>9247002.0300000012</v>
      </c>
      <c r="H4" s="58">
        <f>'[7]sumár '!$I$4</f>
        <v>10927525.65</v>
      </c>
      <c r="I4" s="58">
        <f>'[8]sumár '!$I$4</f>
        <v>12768212.649999999</v>
      </c>
      <c r="J4" s="58">
        <f>'[9]sumár '!$I$4</f>
        <v>14621863.66</v>
      </c>
      <c r="K4" s="87">
        <f>'[1]sumár '!$I$4</f>
        <v>16477003.849999998</v>
      </c>
      <c r="L4" s="105">
        <v>22737700</v>
      </c>
    </row>
    <row r="5" spans="1:12" ht="18.75" x14ac:dyDescent="0.3">
      <c r="A5" s="14" t="s">
        <v>1</v>
      </c>
      <c r="B5" s="17">
        <f>'[1]sumár '!$H$5</f>
        <v>22125553</v>
      </c>
      <c r="C5" s="52">
        <f>'[2]sumár '!$I$5</f>
        <v>1679397.22</v>
      </c>
      <c r="D5" s="59">
        <f>'[3]sumár '!$I$5</f>
        <v>3205995.6000000006</v>
      </c>
      <c r="E5" s="59">
        <f>'[4]sumár '!$I$5</f>
        <v>5073639.09</v>
      </c>
      <c r="F5" s="59">
        <f>'[5]sumár '!$I$5</f>
        <v>6950452.2200000007</v>
      </c>
      <c r="G5" s="59">
        <f>'[6]sumár '!$I$5</f>
        <v>9034867.6699999999</v>
      </c>
      <c r="H5" s="59">
        <f>'[7]sumár '!$I$5</f>
        <v>10794337.299999999</v>
      </c>
      <c r="I5" s="59">
        <f>'[8]sumár '!$I$5</f>
        <v>12512650.229999997</v>
      </c>
      <c r="J5" s="59">
        <f>'[9]sumár '!$I$5</f>
        <v>14287741.41</v>
      </c>
      <c r="K5" s="88">
        <f>'[1]sumár '!$I$5</f>
        <v>16235587.069999998</v>
      </c>
      <c r="L5" s="17">
        <v>22642996</v>
      </c>
    </row>
    <row r="6" spans="1:12" s="6" customFormat="1" ht="18.75" x14ac:dyDescent="0.3">
      <c r="A6" s="15" t="s">
        <v>2</v>
      </c>
      <c r="B6" s="18">
        <f>B4-B5</f>
        <v>-173083</v>
      </c>
      <c r="C6" s="53">
        <f>C4-C5</f>
        <v>79329.679999999935</v>
      </c>
      <c r="D6" s="60">
        <f t="shared" ref="D6:J6" si="0">D4-D5</f>
        <v>396837.61999999918</v>
      </c>
      <c r="E6" s="13">
        <f t="shared" si="0"/>
        <v>488217.47000000067</v>
      </c>
      <c r="F6" s="13">
        <f t="shared" si="0"/>
        <v>688204.23599999957</v>
      </c>
      <c r="G6" s="13">
        <f t="shared" si="0"/>
        <v>212134.36000000127</v>
      </c>
      <c r="H6" s="13">
        <f t="shared" si="0"/>
        <v>133188.35000000149</v>
      </c>
      <c r="I6" s="13">
        <f t="shared" si="0"/>
        <v>255562.42000000179</v>
      </c>
      <c r="J6" s="13">
        <f t="shared" si="0"/>
        <v>334122.25</v>
      </c>
      <c r="K6" s="89">
        <f>K4-K5</f>
        <v>241416.77999999933</v>
      </c>
      <c r="L6" s="18">
        <f>L4-L5</f>
        <v>94704</v>
      </c>
    </row>
    <row r="7" spans="1:12" ht="18.75" x14ac:dyDescent="0.3">
      <c r="A7" s="14" t="s">
        <v>3</v>
      </c>
      <c r="B7" s="17">
        <f>'[1]sumár '!$H$8</f>
        <v>1290210</v>
      </c>
      <c r="C7" s="52">
        <f>'[2]sumár '!$I$8</f>
        <v>611.59999999999991</v>
      </c>
      <c r="D7" s="59">
        <f>'[3]sumár '!$I$8</f>
        <v>894.59999999999991</v>
      </c>
      <c r="E7" s="59">
        <f>'[4]sumár '!$I$8</f>
        <v>5355.15</v>
      </c>
      <c r="F7" s="59">
        <f>'[5]sumár '!$I$8</f>
        <v>5555.15</v>
      </c>
      <c r="G7" s="59">
        <f>'[6]sumár '!$I$8</f>
        <v>377308.05</v>
      </c>
      <c r="H7" s="59">
        <f>'[7]sumár '!$I$8</f>
        <v>378586.05</v>
      </c>
      <c r="I7" s="59">
        <f>'[8]sumár '!$I$8</f>
        <v>378586.05</v>
      </c>
      <c r="J7" s="59">
        <f>'[9]sumár '!$I$8</f>
        <v>440326.17</v>
      </c>
      <c r="K7" s="88">
        <f>'[1]sumár '!$I$8</f>
        <v>450094.17</v>
      </c>
      <c r="L7" s="17">
        <v>555205</v>
      </c>
    </row>
    <row r="8" spans="1:12" ht="18.75" x14ac:dyDescent="0.3">
      <c r="A8" s="14" t="s">
        <v>4</v>
      </c>
      <c r="B8" s="17">
        <f>'[1]sumár '!$H$9</f>
        <v>4540123</v>
      </c>
      <c r="C8" s="52">
        <f>'[2]sumár '!$I$9</f>
        <v>451144.86000000004</v>
      </c>
      <c r="D8" s="59">
        <f>'[3]sumár '!$I$9</f>
        <v>499268.7</v>
      </c>
      <c r="E8" s="59">
        <f>'[4]sumár '!$I$9</f>
        <v>554323.9</v>
      </c>
      <c r="F8" s="59">
        <f>'[5]sumár '!$I$9</f>
        <v>1581557.15</v>
      </c>
      <c r="G8" s="59">
        <f>'[6]sumár '!$I$9</f>
        <v>2148453.5699999998</v>
      </c>
      <c r="H8" s="59">
        <f>'[7]sumár '!$I$9</f>
        <v>2195588.6300000004</v>
      </c>
      <c r="I8" s="59">
        <f>'[8]sumár '!$I$9</f>
        <v>2873458.0900000003</v>
      </c>
      <c r="J8" s="59">
        <f>'[9]sumár '!$I$9</f>
        <v>3072176.2500000005</v>
      </c>
      <c r="K8" s="88">
        <f>'[1]sumár '!$I$9</f>
        <v>3131230.82</v>
      </c>
      <c r="L8" s="17">
        <v>3639590</v>
      </c>
    </row>
    <row r="9" spans="1:12" s="6" customFormat="1" ht="18.75" x14ac:dyDescent="0.3">
      <c r="A9" s="15" t="s">
        <v>5</v>
      </c>
      <c r="B9" s="18">
        <f>B7-B8</f>
        <v>-3249913</v>
      </c>
      <c r="C9" s="53">
        <f>C7-C8</f>
        <v>-450533.26000000007</v>
      </c>
      <c r="D9" s="60">
        <f t="shared" ref="D9:J9" si="1">D7-D8</f>
        <v>-498374.10000000003</v>
      </c>
      <c r="E9" s="13">
        <f t="shared" si="1"/>
        <v>-548968.75</v>
      </c>
      <c r="F9" s="13">
        <f t="shared" si="1"/>
        <v>-1576002</v>
      </c>
      <c r="G9" s="13">
        <f t="shared" si="1"/>
        <v>-1771145.5199999998</v>
      </c>
      <c r="H9" s="13">
        <f t="shared" si="1"/>
        <v>-1817002.5800000003</v>
      </c>
      <c r="I9" s="13">
        <f t="shared" si="1"/>
        <v>-2494872.0400000005</v>
      </c>
      <c r="J9" s="13">
        <f t="shared" si="1"/>
        <v>-2631850.0800000005</v>
      </c>
      <c r="K9" s="89">
        <f>K7-K8</f>
        <v>-2681136.65</v>
      </c>
      <c r="L9" s="18">
        <f>L7-L8</f>
        <v>-3084385</v>
      </c>
    </row>
    <row r="10" spans="1:12" ht="18.75" x14ac:dyDescent="0.3">
      <c r="A10" s="14" t="s">
        <v>6</v>
      </c>
      <c r="B10" s="17">
        <f>'[1]sumár '!$H$12</f>
        <v>4914524</v>
      </c>
      <c r="C10" s="52">
        <f>'[2]sumár '!$I$12</f>
        <v>215430.59</v>
      </c>
      <c r="D10" s="59">
        <f>'[3]sumár '!$I$12</f>
        <v>456216.47</v>
      </c>
      <c r="E10" s="59">
        <f>'[4]sumár '!$I$12</f>
        <v>991698.65</v>
      </c>
      <c r="F10" s="59">
        <f>'[5]sumár '!$I$12</f>
        <v>1908568.87</v>
      </c>
      <c r="G10" s="59">
        <f>'[6]sumár '!$I$12</f>
        <v>2506605.2899999996</v>
      </c>
      <c r="H10" s="59">
        <f>'[7]sumár '!$I$12</f>
        <v>2914916.1399999997</v>
      </c>
      <c r="I10" s="59">
        <f>'[8]sumár '!$I$12</f>
        <v>3672385.55</v>
      </c>
      <c r="J10" s="59">
        <f>'[9]sumár '!$I$12</f>
        <v>3828488.26</v>
      </c>
      <c r="K10" s="88">
        <f>'[1]sumár '!$I$12</f>
        <v>3982094.6599999997</v>
      </c>
      <c r="L10" s="17">
        <v>4311772</v>
      </c>
    </row>
    <row r="11" spans="1:12" ht="18.75" x14ac:dyDescent="0.3">
      <c r="A11" s="14" t="s">
        <v>7</v>
      </c>
      <c r="B11" s="17">
        <f>'[1]sumár '!$H$13</f>
        <v>1491528</v>
      </c>
      <c r="C11" s="52">
        <f>'[2]sumár '!$I$13</f>
        <v>17794.259999999998</v>
      </c>
      <c r="D11" s="59">
        <f>'[3]sumár '!$I$13</f>
        <v>36398.01</v>
      </c>
      <c r="E11" s="59">
        <f>'[4]sumár '!$I$13</f>
        <v>170264.51</v>
      </c>
      <c r="F11" s="59">
        <f>'[5]sumár '!$I$13</f>
        <v>187353.02999999997</v>
      </c>
      <c r="G11" s="59">
        <f>'[6]sumár '!$I$13</f>
        <v>524529.85</v>
      </c>
      <c r="H11" s="59">
        <f>'[7]sumár '!$I$13</f>
        <v>655619.51</v>
      </c>
      <c r="I11" s="59">
        <f>'[8]sumár '!$I$13</f>
        <v>675211.58000000007</v>
      </c>
      <c r="J11" s="59">
        <f>'[9]sumár '!$I$13</f>
        <v>693563.05</v>
      </c>
      <c r="K11" s="88">
        <f>'[1]sumár '!$I$13</f>
        <v>824156.97</v>
      </c>
      <c r="L11" s="17">
        <v>990400</v>
      </c>
    </row>
    <row r="12" spans="1:12" s="6" customFormat="1" ht="18.75" x14ac:dyDescent="0.3">
      <c r="A12" s="15" t="s">
        <v>8</v>
      </c>
      <c r="B12" s="18">
        <f>B10-B11</f>
        <v>3422996</v>
      </c>
      <c r="C12" s="53">
        <f>C10-C11</f>
        <v>197636.33</v>
      </c>
      <c r="D12" s="60">
        <f t="shared" ref="D12:J12" si="2">D10-D11</f>
        <v>419818.45999999996</v>
      </c>
      <c r="E12" s="13">
        <f t="shared" si="2"/>
        <v>821434.14</v>
      </c>
      <c r="F12" s="13">
        <f t="shared" si="2"/>
        <v>1721215.84</v>
      </c>
      <c r="G12" s="13">
        <f t="shared" si="2"/>
        <v>1982075.4399999995</v>
      </c>
      <c r="H12" s="13">
        <f t="shared" si="2"/>
        <v>2259296.63</v>
      </c>
      <c r="I12" s="13">
        <f t="shared" si="2"/>
        <v>2997173.9699999997</v>
      </c>
      <c r="J12" s="13">
        <f t="shared" si="2"/>
        <v>3134925.21</v>
      </c>
      <c r="K12" s="89">
        <f>K10-K11</f>
        <v>3157937.6899999995</v>
      </c>
      <c r="L12" s="18">
        <f>L10-L11</f>
        <v>3321372</v>
      </c>
    </row>
    <row r="13" spans="1:12" ht="18.75" x14ac:dyDescent="0.3">
      <c r="A13" s="14" t="s">
        <v>9</v>
      </c>
      <c r="B13" s="17">
        <f>B4+B7+B10</f>
        <v>28157204</v>
      </c>
      <c r="C13" s="52">
        <f>C4+C7+C10</f>
        <v>1974769.09</v>
      </c>
      <c r="D13" s="59">
        <f t="shared" ref="D13:J13" si="3">D4+D7+D10</f>
        <v>4059944.29</v>
      </c>
      <c r="E13" s="12">
        <f t="shared" si="3"/>
        <v>6558910.3600000013</v>
      </c>
      <c r="F13" s="12">
        <f t="shared" si="3"/>
        <v>9552780.4759999998</v>
      </c>
      <c r="G13" s="12">
        <f t="shared" si="3"/>
        <v>12130915.370000001</v>
      </c>
      <c r="H13" s="12">
        <f t="shared" si="3"/>
        <v>14221027.84</v>
      </c>
      <c r="I13" s="12">
        <f t="shared" si="3"/>
        <v>16819184.25</v>
      </c>
      <c r="J13" s="12">
        <f t="shared" si="3"/>
        <v>18890678.09</v>
      </c>
      <c r="K13" s="90">
        <f>K4+K7+K10</f>
        <v>20909192.68</v>
      </c>
      <c r="L13" s="17">
        <f t="shared" ref="L13:L14" si="4">L4+L7+L10</f>
        <v>27604677</v>
      </c>
    </row>
    <row r="14" spans="1:12" ht="18.75" x14ac:dyDescent="0.3">
      <c r="A14" s="14" t="s">
        <v>10</v>
      </c>
      <c r="B14" s="17">
        <f>B5+B8+B11</f>
        <v>28157204</v>
      </c>
      <c r="C14" s="52">
        <f>C5+C8+C11</f>
        <v>2148336.34</v>
      </c>
      <c r="D14" s="59">
        <f t="shared" ref="D14:J14" si="5">D5+D8+D11</f>
        <v>3741662.3100000005</v>
      </c>
      <c r="E14" s="12">
        <f t="shared" si="5"/>
        <v>5798227.5</v>
      </c>
      <c r="F14" s="12">
        <f t="shared" si="5"/>
        <v>8719362.4000000004</v>
      </c>
      <c r="G14" s="12">
        <f t="shared" si="5"/>
        <v>11707851.09</v>
      </c>
      <c r="H14" s="12">
        <f t="shared" si="5"/>
        <v>13645545.439999999</v>
      </c>
      <c r="I14" s="12">
        <f t="shared" si="5"/>
        <v>16061319.899999997</v>
      </c>
      <c r="J14" s="12">
        <f t="shared" si="5"/>
        <v>18053480.710000001</v>
      </c>
      <c r="K14" s="90">
        <f>K5+K8+K11</f>
        <v>20190974.859999996</v>
      </c>
      <c r="L14" s="17">
        <f t="shared" si="4"/>
        <v>27272986</v>
      </c>
    </row>
    <row r="15" spans="1:12" s="6" customFormat="1" ht="19.5" thickBot="1" x14ac:dyDescent="0.35">
      <c r="A15" s="16" t="s">
        <v>11</v>
      </c>
      <c r="B15" s="19">
        <f>B13-B14</f>
        <v>0</v>
      </c>
      <c r="C15" s="67">
        <f>C13-C14</f>
        <v>-173567.24999999977</v>
      </c>
      <c r="D15" s="66">
        <f t="shared" ref="D15:J15" si="6">D13-D14</f>
        <v>318281.97999999952</v>
      </c>
      <c r="E15" s="20">
        <f t="shared" si="6"/>
        <v>760682.86000000127</v>
      </c>
      <c r="F15" s="20">
        <f t="shared" si="6"/>
        <v>833418.07599999942</v>
      </c>
      <c r="G15" s="20">
        <f t="shared" si="6"/>
        <v>423064.28000000119</v>
      </c>
      <c r="H15" s="20">
        <f t="shared" si="6"/>
        <v>575482.40000000037</v>
      </c>
      <c r="I15" s="20">
        <f t="shared" si="6"/>
        <v>757864.35000000335</v>
      </c>
      <c r="J15" s="20">
        <f t="shared" si="6"/>
        <v>837197.37999999896</v>
      </c>
      <c r="K15" s="91">
        <f>K13-K14</f>
        <v>718217.82000000402</v>
      </c>
      <c r="L15" s="19">
        <f>L13-L14</f>
        <v>331691</v>
      </c>
    </row>
    <row r="16" spans="1:12" x14ac:dyDescent="0.25">
      <c r="D16" s="7"/>
      <c r="E16" s="7"/>
      <c r="F16" s="7"/>
      <c r="G16" s="7"/>
      <c r="H16" s="7"/>
      <c r="I16" s="7"/>
      <c r="J16" s="7"/>
      <c r="K16" s="7"/>
    </row>
    <row r="20" spans="4:11" x14ac:dyDescent="0.25">
      <c r="D20" s="11"/>
      <c r="E20" s="11"/>
      <c r="F20" s="11"/>
      <c r="G20" s="11"/>
      <c r="H20" s="11"/>
      <c r="I20" s="11"/>
      <c r="J20" s="11"/>
      <c r="K20" s="11"/>
    </row>
  </sheetData>
  <mergeCells count="1">
    <mergeCell ref="A1:K1"/>
  </mergeCells>
  <phoneticPr fontId="0" type="noConversion"/>
  <pageMargins left="0.39370078740157483" right="0" top="0" bottom="0" header="0" footer="0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9"/>
  <sheetViews>
    <sheetView workbookViewId="0">
      <pane xSplit="1" topLeftCell="C1" activePane="topRight" state="frozen"/>
      <selection pane="topRight" activeCell="L19" sqref="L19"/>
    </sheetView>
  </sheetViews>
  <sheetFormatPr defaultRowHeight="15" x14ac:dyDescent="0.25"/>
  <cols>
    <col min="1" max="1" width="35.85546875" style="5" customWidth="1"/>
    <col min="2" max="2" width="15.85546875" style="5" customWidth="1"/>
    <col min="3" max="3" width="12.140625" style="5" customWidth="1"/>
    <col min="4" max="4" width="13.7109375" style="5" customWidth="1"/>
    <col min="5" max="12" width="15" style="5" customWidth="1"/>
    <col min="13" max="16384" width="9.140625" style="5"/>
  </cols>
  <sheetData>
    <row r="1" spans="1:12" ht="15.75" x14ac:dyDescent="0.25">
      <c r="A1" s="119" t="s">
        <v>34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12" ht="15.75" thickBot="1" x14ac:dyDescent="0.3"/>
    <row r="3" spans="1:12" s="6" customFormat="1" ht="48" thickBot="1" x14ac:dyDescent="0.3">
      <c r="A3" s="32" t="s">
        <v>38</v>
      </c>
      <c r="B3" s="33" t="s">
        <v>61</v>
      </c>
      <c r="C3" s="34" t="s">
        <v>62</v>
      </c>
      <c r="D3" s="75" t="s">
        <v>63</v>
      </c>
      <c r="E3" s="75" t="s">
        <v>64</v>
      </c>
      <c r="F3" s="75" t="s">
        <v>65</v>
      </c>
      <c r="G3" s="75" t="s">
        <v>66</v>
      </c>
      <c r="H3" s="75" t="s">
        <v>67</v>
      </c>
      <c r="I3" s="75" t="s">
        <v>68</v>
      </c>
      <c r="J3" s="75" t="s">
        <v>69</v>
      </c>
      <c r="K3" s="93" t="s">
        <v>70</v>
      </c>
      <c r="L3" s="98" t="s">
        <v>101</v>
      </c>
    </row>
    <row r="4" spans="1:12" ht="15.75" x14ac:dyDescent="0.25">
      <c r="A4" s="30" t="s">
        <v>12</v>
      </c>
      <c r="B4" s="31">
        <f>'[1]výdavky '!$AB$8</f>
        <v>479566</v>
      </c>
      <c r="C4" s="76">
        <f>'[2]výdavky '!$AF$8</f>
        <v>48295.619999999995</v>
      </c>
      <c r="D4" s="79">
        <f>'[3]výdavky '!$AF$8</f>
        <v>71025.599999999991</v>
      </c>
      <c r="E4" s="79">
        <f>'[4]výdavky '!$AF$8</f>
        <v>94393.12</v>
      </c>
      <c r="F4" s="79">
        <f>'[5]výdavky '!$AF$8</f>
        <v>124441.05000000002</v>
      </c>
      <c r="G4" s="79">
        <f>'[6]výdavky '!$AF$8</f>
        <v>158180.87</v>
      </c>
      <c r="H4" s="79">
        <f>'[7]výdavky '!$AF$8</f>
        <v>190835.44999999998</v>
      </c>
      <c r="I4" s="79">
        <f>'[8]výdavky '!$AF$8</f>
        <v>250753.78</v>
      </c>
      <c r="J4" s="79">
        <f>'[9]výdavky '!$AF$8</f>
        <v>302018.53000000003</v>
      </c>
      <c r="K4" s="94">
        <f>'[1]výdavky '!$AF$8</f>
        <v>344934.12</v>
      </c>
      <c r="L4" s="99">
        <v>461580</v>
      </c>
    </row>
    <row r="5" spans="1:12" ht="15.75" x14ac:dyDescent="0.25">
      <c r="A5" s="27" t="s">
        <v>13</v>
      </c>
      <c r="B5" s="28">
        <f>'[1]výdavky '!$AB$22</f>
        <v>51500</v>
      </c>
      <c r="C5" s="77">
        <f>'[2]výdavky '!$AF$22</f>
        <v>192</v>
      </c>
      <c r="D5" s="80">
        <f>'[3]výdavky '!$AF$22</f>
        <v>1950.19</v>
      </c>
      <c r="E5" s="80">
        <f>'[4]výdavky '!$AF$22</f>
        <v>4871.49</v>
      </c>
      <c r="F5" s="80">
        <f>'[5]výdavky '!$AF$22</f>
        <v>7505.19</v>
      </c>
      <c r="G5" s="80">
        <f>'[6]výdavky '!$AF$22</f>
        <v>8583.0199999999986</v>
      </c>
      <c r="H5" s="80">
        <f>'[7]výdavky '!$AF$22</f>
        <v>18511.949999999997</v>
      </c>
      <c r="I5" s="80">
        <f>'[8]výdavky '!$AF$22</f>
        <v>27986.769999999997</v>
      </c>
      <c r="J5" s="80">
        <f>'[9]výdavky '!$AF$22</f>
        <v>32254.62</v>
      </c>
      <c r="K5" s="95">
        <f>'[1]výdavky '!$AF$22</f>
        <v>32759.62</v>
      </c>
      <c r="L5" s="100">
        <f>'[1]výdavky '!$AJ$22</f>
        <v>49150</v>
      </c>
    </row>
    <row r="6" spans="1:12" ht="15.75" x14ac:dyDescent="0.25">
      <c r="A6" s="27" t="s">
        <v>14</v>
      </c>
      <c r="B6" s="28">
        <f>'[1]výdavky '!$AB$36</f>
        <v>338970</v>
      </c>
      <c r="C6" s="77">
        <f>'[2]výdavky '!$AF$36</f>
        <v>20991.74</v>
      </c>
      <c r="D6" s="80">
        <f>'[3]výdavky '!$AF$36</f>
        <v>35065.17</v>
      </c>
      <c r="E6" s="80">
        <f>'[4]výdavky '!$AF$36</f>
        <v>54687.130000000005</v>
      </c>
      <c r="F6" s="80">
        <f>'[5]výdavky '!$AF$36</f>
        <v>75853.69</v>
      </c>
      <c r="G6" s="80">
        <f>'[6]výdavky '!$AF$36</f>
        <v>93625.910000000018</v>
      </c>
      <c r="H6" s="80">
        <f>'[7]výdavky '!$AF$36</f>
        <v>117780.97</v>
      </c>
      <c r="I6" s="80">
        <f>'[8]výdavky '!$AF$36</f>
        <v>182816.36999999997</v>
      </c>
      <c r="J6" s="80">
        <f>'[9]výdavky '!$AF$36</f>
        <v>194642.78</v>
      </c>
      <c r="K6" s="95">
        <f>'[1]výdavky '!$AF$36</f>
        <v>208897.8</v>
      </c>
      <c r="L6" s="100">
        <v>288070</v>
      </c>
    </row>
    <row r="7" spans="1:12" ht="15.75" x14ac:dyDescent="0.25">
      <c r="A7" s="27" t="s">
        <v>15</v>
      </c>
      <c r="B7" s="28">
        <f>'[1]výdavky '!$AB$46</f>
        <v>55600</v>
      </c>
      <c r="C7" s="77">
        <f>'[2]výdavky '!$AF$46</f>
        <v>12372.9</v>
      </c>
      <c r="D7" s="80">
        <f>'[3]výdavky '!$AF$46</f>
        <v>15028.79</v>
      </c>
      <c r="E7" s="80">
        <f>'[4]výdavky '!$AF$46</f>
        <v>17498.16</v>
      </c>
      <c r="F7" s="80">
        <f>'[5]výdavky '!$AF$46</f>
        <v>19684.649999999998</v>
      </c>
      <c r="G7" s="80">
        <f>'[6]výdavky '!$AF$46</f>
        <v>22326.799999999996</v>
      </c>
      <c r="H7" s="80">
        <f>'[7]výdavky '!$AF$46</f>
        <v>26971.57</v>
      </c>
      <c r="I7" s="80">
        <f>'[8]výdavky '!$AF$46</f>
        <v>29655.890000000003</v>
      </c>
      <c r="J7" s="80">
        <f>'[9]výdavky '!$AF$46</f>
        <v>36761.33</v>
      </c>
      <c r="K7" s="95">
        <f>'[1]výdavky '!$AF$46</f>
        <v>39808.86</v>
      </c>
      <c r="L7" s="100">
        <f>'[1]výdavky '!$AJ$46</f>
        <v>52350</v>
      </c>
    </row>
    <row r="8" spans="1:12" ht="15.75" x14ac:dyDescent="0.25">
      <c r="A8" s="27" t="s">
        <v>16</v>
      </c>
      <c r="B8" s="28">
        <f>'[1]výdavky '!$AB$52</f>
        <v>1285250</v>
      </c>
      <c r="C8" s="77">
        <f>'[2]výdavky '!$AF$52</f>
        <v>113667.01</v>
      </c>
      <c r="D8" s="80">
        <f>'[3]výdavky '!$AF$52</f>
        <v>207957.45000000004</v>
      </c>
      <c r="E8" s="80">
        <f>'[4]výdavky '!$AF$52</f>
        <v>285556.28999999998</v>
      </c>
      <c r="F8" s="80">
        <f>'[5]výdavky '!$AF$52</f>
        <v>372000.98999999993</v>
      </c>
      <c r="G8" s="80">
        <f>'[6]výdavky '!$AF$52</f>
        <v>450972.02999999997</v>
      </c>
      <c r="H8" s="80">
        <f>'[7]výdavky '!$AF$52</f>
        <v>552535.21</v>
      </c>
      <c r="I8" s="80">
        <f>'[8]výdavky '!$AF$52</f>
        <v>742155.95000000019</v>
      </c>
      <c r="J8" s="80">
        <f>'[9]výdavky '!$AF$52</f>
        <v>812143.15</v>
      </c>
      <c r="K8" s="95">
        <f>'[1]výdavky '!$AF$52</f>
        <v>917257.91000000015</v>
      </c>
      <c r="L8" s="100">
        <v>1229450</v>
      </c>
    </row>
    <row r="9" spans="1:12" ht="15.75" x14ac:dyDescent="0.25">
      <c r="A9" s="27" t="s">
        <v>17</v>
      </c>
      <c r="B9" s="28">
        <f>'[1]výdavky '!$AB$68</f>
        <v>1148000</v>
      </c>
      <c r="C9" s="77">
        <f>'[2]výdavky '!$AF$68</f>
        <v>36819.57</v>
      </c>
      <c r="D9" s="80">
        <f>'[3]výdavky '!$AF$68</f>
        <v>95569.94</v>
      </c>
      <c r="E9" s="80">
        <f>'[4]výdavky '!$AF$68</f>
        <v>155997.94</v>
      </c>
      <c r="F9" s="80">
        <f>'[5]výdavky '!$AF$68</f>
        <v>261344.19</v>
      </c>
      <c r="G9" s="80">
        <f>'[6]výdavky '!$AF$68</f>
        <v>345803.56</v>
      </c>
      <c r="H9" s="80">
        <f>'[7]výdavky '!$AF$68</f>
        <v>440759.81</v>
      </c>
      <c r="I9" s="80">
        <f>'[8]výdavky '!$AF$68</f>
        <v>559927.13</v>
      </c>
      <c r="J9" s="80">
        <f>'[9]výdavky '!$AF$68</f>
        <v>732416.32</v>
      </c>
      <c r="K9" s="95">
        <f>'[1]výdavky '!$AF$68</f>
        <v>807151.0199999999</v>
      </c>
      <c r="L9" s="100">
        <v>1150800</v>
      </c>
    </row>
    <row r="10" spans="1:12" ht="15.75" x14ac:dyDescent="0.25">
      <c r="A10" s="27" t="s">
        <v>18</v>
      </c>
      <c r="B10" s="28">
        <f>'[1]výdavky '!$AB$76</f>
        <v>753500</v>
      </c>
      <c r="C10" s="77">
        <f>'[2]výdavky '!$AF$76</f>
        <v>78617.800000000017</v>
      </c>
      <c r="D10" s="80">
        <f>'[3]výdavky '!$AF$76</f>
        <v>160184.64000000001</v>
      </c>
      <c r="E10" s="80">
        <f>'[4]výdavky '!$AF$76</f>
        <v>237426.02</v>
      </c>
      <c r="F10" s="80">
        <f>'[5]výdavky '!$AF$76</f>
        <v>325630.00999999995</v>
      </c>
      <c r="G10" s="80">
        <f>'[6]výdavky '!$AF$76</f>
        <v>409320.01</v>
      </c>
      <c r="H10" s="80">
        <f>'[7]výdavky '!$AF$76</f>
        <v>471000.72000000009</v>
      </c>
      <c r="I10" s="80">
        <f>'[8]výdavky '!$AF$76</f>
        <v>528022.63</v>
      </c>
      <c r="J10" s="80">
        <f>'[9]výdavky '!$AF$76</f>
        <v>600873.93999999994</v>
      </c>
      <c r="K10" s="95">
        <f>'[1]výdavky '!$AF$76</f>
        <v>651632.97999999986</v>
      </c>
      <c r="L10" s="100">
        <v>754580</v>
      </c>
    </row>
    <row r="11" spans="1:12" ht="15.75" x14ac:dyDescent="0.25">
      <c r="A11" s="27" t="s">
        <v>19</v>
      </c>
      <c r="B11" s="28">
        <f>'[1]výdavky '!$AB$91</f>
        <v>162000</v>
      </c>
      <c r="C11" s="77">
        <f>'[2]výdavky '!$AF$91</f>
        <v>12850</v>
      </c>
      <c r="D11" s="80">
        <f>'[3]výdavky '!$AF$91</f>
        <v>12850</v>
      </c>
      <c r="E11" s="80">
        <f>'[4]výdavky '!$AF$91</f>
        <v>13320</v>
      </c>
      <c r="F11" s="80">
        <f>'[5]výdavky '!$AF$91</f>
        <v>54549</v>
      </c>
      <c r="G11" s="80">
        <f>'[6]výdavky '!$AF$91</f>
        <v>99943.03</v>
      </c>
      <c r="H11" s="80">
        <f>'[7]výdavky '!$AF$91</f>
        <v>99943.03</v>
      </c>
      <c r="I11" s="80">
        <f>'[8]výdavky '!$AF$91</f>
        <v>127429.03</v>
      </c>
      <c r="J11" s="80">
        <f>'[9]výdavky '!$AF$91</f>
        <v>127429.03</v>
      </c>
      <c r="K11" s="95">
        <f>'[1]výdavky '!$AF$91</f>
        <v>154915.03</v>
      </c>
      <c r="L11" s="100">
        <v>155000</v>
      </c>
    </row>
    <row r="12" spans="1:12" ht="15.75" x14ac:dyDescent="0.25">
      <c r="A12" s="27" t="s">
        <v>20</v>
      </c>
      <c r="B12" s="29">
        <f>'[1]výdavky '!$AB$95</f>
        <v>11679166</v>
      </c>
      <c r="C12" s="78">
        <f>'[2]výdavky '!$AF$95</f>
        <v>893863.29</v>
      </c>
      <c r="D12" s="81">
        <f>'[3]výdavky '!$AF$95</f>
        <v>1753789.6199999999</v>
      </c>
      <c r="E12" s="81">
        <f>'[4]výdavky '!$AF$95</f>
        <v>2860829.7800000003</v>
      </c>
      <c r="F12" s="81">
        <f>'[5]výdavky '!$AF$95</f>
        <v>3734397.47</v>
      </c>
      <c r="G12" s="81">
        <f>'[6]výdavky '!$AF$95</f>
        <v>4819138.8499999996</v>
      </c>
      <c r="H12" s="81">
        <f>'[7]výdavky '!$AF$95</f>
        <v>5632957.21</v>
      </c>
      <c r="I12" s="81">
        <f>'[8]výdavky '!$AF$95</f>
        <v>6442845.6500000004</v>
      </c>
      <c r="J12" s="81">
        <f>'[9]výdavky '!$AF$95</f>
        <v>7388201.5600000005</v>
      </c>
      <c r="K12" s="96">
        <f>'[1]výdavky '!$AF$95</f>
        <v>8510369.3800000008</v>
      </c>
      <c r="L12" s="100">
        <f>'[1]výdavky '!$AJ$95</f>
        <v>12171277</v>
      </c>
    </row>
    <row r="13" spans="1:12" ht="15.75" x14ac:dyDescent="0.25">
      <c r="A13" s="27" t="s">
        <v>21</v>
      </c>
      <c r="B13" s="29">
        <f>'[1]výdavky '!$AB$120</f>
        <v>1834770</v>
      </c>
      <c r="C13" s="78">
        <f>'[2]výdavky '!$AF$120</f>
        <v>19935.989999999994</v>
      </c>
      <c r="D13" s="81">
        <f>'[3]výdavky '!$AF$120</f>
        <v>53278.950000000004</v>
      </c>
      <c r="E13" s="81">
        <f>'[4]výdavky '!$AF$120</f>
        <v>103194.11</v>
      </c>
      <c r="F13" s="81">
        <f>'[5]výdavky '!$AF$120</f>
        <v>1044482.7</v>
      </c>
      <c r="G13" s="81">
        <f>'[6]výdavky '!$AF$120</f>
        <v>1079800.1000000001</v>
      </c>
      <c r="H13" s="81">
        <f>'[7]výdavky '!$AF$120</f>
        <v>1115744.48</v>
      </c>
      <c r="I13" s="81">
        <f>'[8]výdavky '!$AF$120</f>
        <v>1608584.2</v>
      </c>
      <c r="J13" s="81">
        <f>'[9]výdavky '!$AF$120</f>
        <v>1680580.1</v>
      </c>
      <c r="K13" s="96">
        <f>'[1]výdavky '!$AF$120</f>
        <v>1711001.4500000002</v>
      </c>
      <c r="L13" s="100">
        <v>1806750</v>
      </c>
    </row>
    <row r="14" spans="1:12" ht="15.75" x14ac:dyDescent="0.25">
      <c r="A14" s="27" t="s">
        <v>22</v>
      </c>
      <c r="B14" s="29">
        <f>'[1]výdavky '!$AB$131</f>
        <v>2266126</v>
      </c>
      <c r="C14" s="78">
        <f>'[2]výdavky '!$AF$131</f>
        <v>474446.07000000007</v>
      </c>
      <c r="D14" s="81">
        <f>'[3]výdavky '!$AF$131</f>
        <v>525083.38</v>
      </c>
      <c r="E14" s="81">
        <f>'[4]výdavky '!$AF$131</f>
        <v>648951.3600000001</v>
      </c>
      <c r="F14" s="81">
        <f>'[5]výdavky '!$AF$131</f>
        <v>798587.07</v>
      </c>
      <c r="G14" s="81">
        <f>'[6]výdavky '!$AF$131</f>
        <v>1472514.05</v>
      </c>
      <c r="H14" s="81">
        <f>'[7]výdavky '!$AF$131</f>
        <v>1626005.1200000003</v>
      </c>
      <c r="I14" s="81">
        <f>'[8]výdavky '!$AF$131</f>
        <v>1722192.6199999999</v>
      </c>
      <c r="J14" s="81">
        <f>'[9]výdavky '!$AF$131</f>
        <v>1779051.54</v>
      </c>
      <c r="K14" s="96">
        <f>'[1]výdavky '!$AF$131</f>
        <v>1853139.6800000002</v>
      </c>
      <c r="L14" s="100">
        <v>2223920</v>
      </c>
    </row>
    <row r="15" spans="1:12" ht="15.75" x14ac:dyDescent="0.25">
      <c r="A15" s="27" t="s">
        <v>23</v>
      </c>
      <c r="B15" s="28">
        <f>'[1]výdavky '!$AB$140</f>
        <v>861420</v>
      </c>
      <c r="C15" s="77">
        <f>'[2]výdavky '!$AF$140</f>
        <v>4115.63</v>
      </c>
      <c r="D15" s="80">
        <f>'[3]výdavky '!$AF$140</f>
        <v>14560.28</v>
      </c>
      <c r="E15" s="80">
        <f>'[4]výdavky '!$AF$140</f>
        <v>31510.050000000003</v>
      </c>
      <c r="F15" s="80">
        <f>'[5]výdavky '!$AF$140</f>
        <v>66959.78</v>
      </c>
      <c r="G15" s="80">
        <f>'[6]výdavky '!$AF$140</f>
        <v>111871.18000000001</v>
      </c>
      <c r="H15" s="80">
        <f>'[7]výdavky '!$AF$140</f>
        <v>159818.58000000002</v>
      </c>
      <c r="I15" s="80">
        <f>'[8]výdavky '!$AF$140</f>
        <v>230718.75</v>
      </c>
      <c r="J15" s="80">
        <f>'[9]výdavky '!$AF$140</f>
        <v>256788.53000000003</v>
      </c>
      <c r="K15" s="95">
        <f>'[1]výdavky '!$AF$140</f>
        <v>297134</v>
      </c>
      <c r="L15" s="100">
        <v>574390</v>
      </c>
    </row>
    <row r="16" spans="1:12" ht="15.75" x14ac:dyDescent="0.25">
      <c r="A16" s="27" t="s">
        <v>24</v>
      </c>
      <c r="B16" s="28">
        <f>'[1]výdavky '!$AB$152</f>
        <v>2414741</v>
      </c>
      <c r="C16" s="77">
        <f>'[2]výdavky '!$AF$152</f>
        <v>156820.44</v>
      </c>
      <c r="D16" s="80">
        <f>'[3]výdavky '!$AF$152</f>
        <v>288820.33</v>
      </c>
      <c r="E16" s="80">
        <f>'[4]výdavky '!$AF$152</f>
        <v>438036.78</v>
      </c>
      <c r="F16" s="80">
        <f>'[5]výdavky '!$AF$152</f>
        <v>696061.35</v>
      </c>
      <c r="G16" s="80">
        <f>'[6]výdavky '!$AF$152</f>
        <v>954213.50000000012</v>
      </c>
      <c r="H16" s="80">
        <f>'[7]výdavky '!$AF$152</f>
        <v>1115443.6699999997</v>
      </c>
      <c r="I16" s="80">
        <f>'[8]výdavky '!$AF$152</f>
        <v>1250365.94</v>
      </c>
      <c r="J16" s="80">
        <f>'[9]výdavky '!$AF$152</f>
        <v>1526018.5200000003</v>
      </c>
      <c r="K16" s="95">
        <f>'[1]výdavky '!$AF$152</f>
        <v>1671469.8099999998</v>
      </c>
      <c r="L16" s="100">
        <v>2473507</v>
      </c>
    </row>
    <row r="17" spans="1:12" ht="15.75" x14ac:dyDescent="0.25">
      <c r="A17" s="27" t="s">
        <v>25</v>
      </c>
      <c r="B17" s="28">
        <f>'[1]výdavky '!$AB$178</f>
        <v>818200</v>
      </c>
      <c r="C17" s="77">
        <f>'[2]výdavky '!$AF$177</f>
        <v>86973.26</v>
      </c>
      <c r="D17" s="80">
        <f>'[3]výdavky '!$AF$177</f>
        <v>133726.62</v>
      </c>
      <c r="E17" s="80">
        <f>'[4]výdavky '!$AF$178</f>
        <v>181874.34000000003</v>
      </c>
      <c r="F17" s="80">
        <f>'[5]výdavky '!$AF$178</f>
        <v>294841.99</v>
      </c>
      <c r="G17" s="80">
        <f>'[6]výdavky '!$AF$178</f>
        <v>347296.46</v>
      </c>
      <c r="H17" s="80">
        <f>'[7]výdavky '!$AF$178</f>
        <v>396925.33000000007</v>
      </c>
      <c r="I17" s="80">
        <f>'[8]výdavky '!$AF$178</f>
        <v>495314.65</v>
      </c>
      <c r="J17" s="80">
        <f>'[9]výdavky '!$AF$178</f>
        <v>548567.88</v>
      </c>
      <c r="K17" s="95">
        <f>'[1]výdavky '!$AF$178</f>
        <v>597875.9600000002</v>
      </c>
      <c r="L17" s="100">
        <v>769500</v>
      </c>
    </row>
    <row r="18" spans="1:12" ht="16.5" thickBot="1" x14ac:dyDescent="0.3">
      <c r="A18" s="35" t="s">
        <v>26</v>
      </c>
      <c r="B18" s="36">
        <f>'[1]výdavky '!$AB$179</f>
        <v>4008395</v>
      </c>
      <c r="C18" s="83">
        <f>'[2]výdavky '!$AF$178</f>
        <v>188375.01999999996</v>
      </c>
      <c r="D18" s="82">
        <f>'[3]výdavky '!$AF$178</f>
        <v>372771.34999999992</v>
      </c>
      <c r="E18" s="82">
        <f>'[4]výdavky '!$AF$179</f>
        <v>670080.92999999993</v>
      </c>
      <c r="F18" s="82">
        <f>'[5]výdavky '!$AF$179</f>
        <v>843023.27</v>
      </c>
      <c r="G18" s="82">
        <f>'[6]výdavky '!$AF$179</f>
        <v>1334261.7200000002</v>
      </c>
      <c r="H18" s="82">
        <f>'[7]výdavky '!$AF$179</f>
        <v>1680312.3399999999</v>
      </c>
      <c r="I18" s="82">
        <f>'[8]výdavky '!$AF$179</f>
        <v>1862550.5399999991</v>
      </c>
      <c r="J18" s="82">
        <f>'[9]výdavky '!$AF$179</f>
        <v>2035732.88</v>
      </c>
      <c r="K18" s="97">
        <f>'[1]výdavky '!$AF$179</f>
        <v>2392627.2400000002</v>
      </c>
      <c r="L18" s="101">
        <v>3112662</v>
      </c>
    </row>
    <row r="19" spans="1:12" s="6" customFormat="1" ht="16.5" thickBot="1" x14ac:dyDescent="0.3">
      <c r="A19" s="32" t="s">
        <v>27</v>
      </c>
      <c r="B19" s="37">
        <f t="shared" ref="B19:K19" si="0">SUM(B4:B18)</f>
        <v>28157204</v>
      </c>
      <c r="C19" s="38">
        <f t="shared" si="0"/>
        <v>2148336.34</v>
      </c>
      <c r="D19" s="84">
        <f t="shared" si="0"/>
        <v>3741662.31</v>
      </c>
      <c r="E19" s="84">
        <f t="shared" si="0"/>
        <v>5798227.5</v>
      </c>
      <c r="F19" s="84">
        <f t="shared" si="0"/>
        <v>8719362.4000000004</v>
      </c>
      <c r="G19" s="84">
        <f t="shared" si="0"/>
        <v>11707851.090000002</v>
      </c>
      <c r="H19" s="84">
        <f t="shared" si="0"/>
        <v>13645545.440000001</v>
      </c>
      <c r="I19" s="84">
        <f t="shared" si="0"/>
        <v>16061319.899999997</v>
      </c>
      <c r="J19" s="84">
        <f t="shared" si="0"/>
        <v>18053480.709999997</v>
      </c>
      <c r="K19" s="92">
        <f t="shared" si="0"/>
        <v>20190974.859999999</v>
      </c>
      <c r="L19" s="102">
        <f>SUM(L4:L18)</f>
        <v>27272986</v>
      </c>
    </row>
  </sheetData>
  <mergeCells count="1">
    <mergeCell ref="A1:K1"/>
  </mergeCells>
  <phoneticPr fontId="0" type="noConversion"/>
  <pageMargins left="0.59055118110236227" right="0" top="0.78740157480314965" bottom="0.78740157480314965" header="0.31496062992125984" footer="0.31496062992125984"/>
  <pageSetup paperSize="9" scale="57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3"/>
  <sheetViews>
    <sheetView workbookViewId="0">
      <pane xSplit="3" topLeftCell="D1" activePane="topRight" state="frozen"/>
      <selection pane="topRight" activeCell="C6" sqref="C6"/>
    </sheetView>
  </sheetViews>
  <sheetFormatPr defaultRowHeight="15" x14ac:dyDescent="0.25"/>
  <cols>
    <col min="1" max="1" width="16.140625" customWidth="1"/>
    <col min="2" max="2" width="22" customWidth="1"/>
    <col min="3" max="3" width="15.42578125" customWidth="1"/>
    <col min="4" max="4" width="13.85546875" customWidth="1"/>
    <col min="5" max="12" width="14.5703125" customWidth="1"/>
  </cols>
  <sheetData>
    <row r="1" spans="1:12" ht="15.75" x14ac:dyDescent="0.25">
      <c r="A1" s="126" t="s">
        <v>35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</row>
    <row r="2" spans="1:12" ht="16.5" thickBot="1" x14ac:dyDescent="0.3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12" s="1" customFormat="1" ht="48" thickBot="1" x14ac:dyDescent="0.3">
      <c r="A3" s="122" t="s">
        <v>39</v>
      </c>
      <c r="B3" s="123"/>
      <c r="C3" s="41" t="s">
        <v>71</v>
      </c>
      <c r="D3" s="47" t="s">
        <v>72</v>
      </c>
      <c r="E3" s="42" t="s">
        <v>73</v>
      </c>
      <c r="F3" s="42" t="s">
        <v>74</v>
      </c>
      <c r="G3" s="42" t="s">
        <v>75</v>
      </c>
      <c r="H3" s="42" t="s">
        <v>76</v>
      </c>
      <c r="I3" s="42" t="s">
        <v>77</v>
      </c>
      <c r="J3" s="42" t="s">
        <v>78</v>
      </c>
      <c r="K3" s="106" t="s">
        <v>79</v>
      </c>
      <c r="L3" s="111" t="s">
        <v>108</v>
      </c>
    </row>
    <row r="4" spans="1:12" ht="15.75" x14ac:dyDescent="0.25">
      <c r="A4" s="120" t="s">
        <v>28</v>
      </c>
      <c r="B4" s="40" t="s">
        <v>29</v>
      </c>
      <c r="C4" s="64">
        <f>[10]záväzky!$C$3</f>
        <v>3043885.18</v>
      </c>
      <c r="D4" s="63">
        <f>[10]záväzky!$D$3</f>
        <v>3026260.25</v>
      </c>
      <c r="E4" s="63">
        <f>[10]záväzky!$E$3</f>
        <v>3973652.47</v>
      </c>
      <c r="F4" s="63">
        <f>[10]záväzky!$F$3</f>
        <v>2982071</v>
      </c>
      <c r="G4" s="63">
        <f>[10]záväzky!$G$3</f>
        <v>4447017.6399999997</v>
      </c>
      <c r="H4" s="63">
        <f>[10]záväzky!$H$3</f>
        <v>4896695.95</v>
      </c>
      <c r="I4" s="63">
        <f>[10]záväzky!$I$3</f>
        <v>4311307.84</v>
      </c>
      <c r="J4" s="63">
        <f>[10]záväzky!$J$3</f>
        <v>4511704.37</v>
      </c>
      <c r="K4" s="107">
        <f>[10]záväzky!$K$3</f>
        <v>4469640.25</v>
      </c>
      <c r="L4" s="112">
        <v>4200000</v>
      </c>
    </row>
    <row r="5" spans="1:12" ht="15.75" x14ac:dyDescent="0.25">
      <c r="A5" s="121"/>
      <c r="B5" s="39" t="s">
        <v>30</v>
      </c>
      <c r="C5" s="56">
        <f>[10]záväzky!$C$4</f>
        <v>0</v>
      </c>
      <c r="D5" s="54">
        <f>[10]záväzky!$D$4</f>
        <v>0</v>
      </c>
      <c r="E5" s="54">
        <f>[10]záväzky!$E$4</f>
        <v>0</v>
      </c>
      <c r="F5" s="54">
        <f>[10]záväzky!$F$4</f>
        <v>0</v>
      </c>
      <c r="G5" s="54">
        <f>[10]záväzky!$G$4</f>
        <v>0</v>
      </c>
      <c r="H5" s="54">
        <f>[10]záväzky!$H$4</f>
        <v>0</v>
      </c>
      <c r="I5" s="54">
        <f>[10]záväzky!$I$4</f>
        <v>0</v>
      </c>
      <c r="J5" s="54">
        <f>[10]záväzky!$J$4</f>
        <v>0</v>
      </c>
      <c r="K5" s="108">
        <f>[10]záväzky!$K$4</f>
        <v>0</v>
      </c>
      <c r="L5" s="113"/>
    </row>
    <row r="6" spans="1:12" ht="15.75" x14ac:dyDescent="0.25">
      <c r="A6" s="121"/>
      <c r="B6" s="39" t="s">
        <v>33</v>
      </c>
      <c r="C6" s="56">
        <v>0</v>
      </c>
      <c r="D6" s="54">
        <v>0</v>
      </c>
      <c r="E6" s="54">
        <v>0</v>
      </c>
      <c r="F6" s="54">
        <v>0</v>
      </c>
      <c r="G6" s="54">
        <v>0</v>
      </c>
      <c r="H6" s="54">
        <v>0</v>
      </c>
      <c r="I6" s="54">
        <v>0</v>
      </c>
      <c r="J6" s="54"/>
      <c r="K6" s="108"/>
      <c r="L6" s="113"/>
    </row>
    <row r="7" spans="1:12" ht="15.75" x14ac:dyDescent="0.25">
      <c r="A7" s="121"/>
      <c r="B7" s="39" t="s">
        <v>31</v>
      </c>
      <c r="C7" s="56">
        <f t="shared" ref="C7:J7" si="0">C4+C5</f>
        <v>3043885.18</v>
      </c>
      <c r="D7" s="54">
        <f t="shared" si="0"/>
        <v>3026260.25</v>
      </c>
      <c r="E7" s="54">
        <f t="shared" si="0"/>
        <v>3973652.47</v>
      </c>
      <c r="F7" s="54">
        <f>F4+F5</f>
        <v>2982071</v>
      </c>
      <c r="G7" s="54">
        <f t="shared" si="0"/>
        <v>4447017.6399999997</v>
      </c>
      <c r="H7" s="54">
        <f t="shared" si="0"/>
        <v>4896695.95</v>
      </c>
      <c r="I7" s="54">
        <f>I4+I5</f>
        <v>4311307.84</v>
      </c>
      <c r="J7" s="54">
        <f t="shared" si="0"/>
        <v>4511704.37</v>
      </c>
      <c r="K7" s="108">
        <f>K4+K5</f>
        <v>4469640.25</v>
      </c>
      <c r="L7" s="113">
        <f>L4+L5</f>
        <v>4200000</v>
      </c>
    </row>
    <row r="8" spans="1:12" ht="15.75" x14ac:dyDescent="0.25">
      <c r="A8" s="121" t="s">
        <v>32</v>
      </c>
      <c r="B8" s="39" t="s">
        <v>29</v>
      </c>
      <c r="C8" s="56">
        <f>[10]záväzky!$C$7</f>
        <v>95356.12</v>
      </c>
      <c r="D8" s="54">
        <f>[10]záväzky!$D$7</f>
        <v>123435.07</v>
      </c>
      <c r="E8" s="54">
        <f>[10]záväzky!$E$7</f>
        <v>149207.1</v>
      </c>
      <c r="F8" s="54">
        <f>[10]záväzky!$F$7</f>
        <v>169359.11</v>
      </c>
      <c r="G8" s="54">
        <f>[10]záväzky!$G$7</f>
        <v>148590.67000000001</v>
      </c>
      <c r="H8" s="54">
        <f>[10]záväzky!$H$7</f>
        <v>140275.32999999999</v>
      </c>
      <c r="I8" s="54">
        <f>[10]záväzky!$I$7</f>
        <v>100921.24</v>
      </c>
      <c r="J8" s="54">
        <f>[10]záväzky!$J$7</f>
        <v>99107.64</v>
      </c>
      <c r="K8" s="108">
        <f>[10]záväzky!$K$7</f>
        <v>101985.66</v>
      </c>
      <c r="L8" s="113">
        <v>150000</v>
      </c>
    </row>
    <row r="9" spans="1:12" ht="15.75" x14ac:dyDescent="0.25">
      <c r="A9" s="121"/>
      <c r="B9" s="39" t="s">
        <v>30</v>
      </c>
      <c r="C9" s="56">
        <f>[10]záväzky!$C$8</f>
        <v>-607.96</v>
      </c>
      <c r="D9" s="54">
        <f>[10]záväzky!$D$8</f>
        <v>68.040000000000006</v>
      </c>
      <c r="E9" s="54">
        <f>[10]záväzky!$E$8</f>
        <v>-44.16</v>
      </c>
      <c r="F9" s="54">
        <f>[10]záväzky!$F$8</f>
        <v>-44.16</v>
      </c>
      <c r="G9" s="54">
        <f>[10]záväzky!$G$8</f>
        <v>4772.46</v>
      </c>
      <c r="H9" s="54">
        <f>[10]záväzky!$H$8</f>
        <v>-611.47</v>
      </c>
      <c r="I9" s="54">
        <f>[10]záväzky!$I$8</f>
        <v>3858.61</v>
      </c>
      <c r="J9" s="54">
        <f>[10]záväzky!$J$8</f>
        <v>945.84</v>
      </c>
      <c r="K9" s="108">
        <f>[10]záväzky!$K$8</f>
        <v>328.88</v>
      </c>
      <c r="L9" s="113"/>
    </row>
    <row r="10" spans="1:12" ht="15.75" x14ac:dyDescent="0.25">
      <c r="A10" s="121"/>
      <c r="B10" s="39" t="s">
        <v>33</v>
      </c>
      <c r="C10" s="56">
        <v>0</v>
      </c>
      <c r="D10" s="54">
        <v>0</v>
      </c>
      <c r="E10" s="54">
        <v>0</v>
      </c>
      <c r="F10" s="54">
        <v>0</v>
      </c>
      <c r="G10" s="54">
        <v>0</v>
      </c>
      <c r="H10" s="54">
        <v>0</v>
      </c>
      <c r="I10" s="54">
        <v>0</v>
      </c>
      <c r="J10" s="54"/>
      <c r="K10" s="109"/>
      <c r="L10" s="113"/>
    </row>
    <row r="11" spans="1:12" ht="15.75" x14ac:dyDescent="0.25">
      <c r="A11" s="121"/>
      <c r="B11" s="39" t="s">
        <v>31</v>
      </c>
      <c r="C11" s="56">
        <f t="shared" ref="C11:J11" si="1">C8+C9</f>
        <v>94748.159999999989</v>
      </c>
      <c r="D11" s="54">
        <f t="shared" si="1"/>
        <v>123503.11</v>
      </c>
      <c r="E11" s="10">
        <f t="shared" si="1"/>
        <v>149162.94</v>
      </c>
      <c r="F11" s="10">
        <f>F8+F9</f>
        <v>169314.94999999998</v>
      </c>
      <c r="G11" s="10">
        <f t="shared" si="1"/>
        <v>153363.13</v>
      </c>
      <c r="H11" s="10">
        <f t="shared" si="1"/>
        <v>139663.85999999999</v>
      </c>
      <c r="I11" s="10">
        <f t="shared" si="1"/>
        <v>104779.85</v>
      </c>
      <c r="J11" s="10">
        <f t="shared" si="1"/>
        <v>100053.48</v>
      </c>
      <c r="K11" s="109">
        <f>K8+K9</f>
        <v>102314.54000000001</v>
      </c>
      <c r="L11" s="113">
        <f>L8+L9</f>
        <v>150000</v>
      </c>
    </row>
    <row r="12" spans="1:12" s="3" customFormat="1" ht="19.5" customHeight="1" thickBot="1" x14ac:dyDescent="0.3">
      <c r="A12" s="124" t="s">
        <v>27</v>
      </c>
      <c r="B12" s="125"/>
      <c r="C12" s="57">
        <f t="shared" ref="C12:J12" si="2">C7+C11</f>
        <v>3138633.3400000003</v>
      </c>
      <c r="D12" s="55">
        <f t="shared" si="2"/>
        <v>3149763.36</v>
      </c>
      <c r="E12" s="43">
        <f t="shared" si="2"/>
        <v>4122815.41</v>
      </c>
      <c r="F12" s="43">
        <f>F7+F11</f>
        <v>3151385.95</v>
      </c>
      <c r="G12" s="43">
        <f t="shared" si="2"/>
        <v>4600380.7699999996</v>
      </c>
      <c r="H12" s="43">
        <f t="shared" si="2"/>
        <v>5036359.8100000005</v>
      </c>
      <c r="I12" s="43">
        <f t="shared" si="2"/>
        <v>4416087.6899999995</v>
      </c>
      <c r="J12" s="43">
        <f t="shared" si="2"/>
        <v>4611757.8500000006</v>
      </c>
      <c r="K12" s="110">
        <f>K7+K11</f>
        <v>4571954.79</v>
      </c>
      <c r="L12" s="114">
        <f>L7+L11</f>
        <v>4350000</v>
      </c>
    </row>
    <row r="13" spans="1:12" x14ac:dyDescent="0.25">
      <c r="C13" s="2"/>
      <c r="D13" s="2"/>
      <c r="E13" s="2"/>
      <c r="F13" s="2"/>
      <c r="G13" s="2"/>
      <c r="H13" s="2"/>
      <c r="I13" s="2"/>
      <c r="J13" s="2"/>
      <c r="K13" s="2"/>
      <c r="L13" s="2"/>
    </row>
  </sheetData>
  <mergeCells count="5">
    <mergeCell ref="A4:A7"/>
    <mergeCell ref="A8:A11"/>
    <mergeCell ref="A3:B3"/>
    <mergeCell ref="A12:B12"/>
    <mergeCell ref="A1:L1"/>
  </mergeCells>
  <phoneticPr fontId="0" type="noConversion"/>
  <pageMargins left="0.59055118110236227" right="0.59055118110236227" top="0.78740157480314965" bottom="0.78740157480314965" header="0.31496062992125984" footer="0.31496062992125984"/>
  <pageSetup paperSize="9" scale="58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5"/>
  <sheetViews>
    <sheetView topLeftCell="A4" workbookViewId="0">
      <pane xSplit="1" topLeftCell="B1" activePane="topRight" state="frozen"/>
      <selection pane="topRight" activeCell="M36" sqref="M36"/>
    </sheetView>
  </sheetViews>
  <sheetFormatPr defaultRowHeight="15" x14ac:dyDescent="0.25"/>
  <cols>
    <col min="1" max="1" width="52.85546875" bestFit="1" customWidth="1"/>
    <col min="2" max="2" width="14.5703125" customWidth="1"/>
    <col min="3" max="3" width="11.7109375" customWidth="1"/>
    <col min="4" max="4" width="12.28515625" customWidth="1"/>
    <col min="5" max="11" width="12.42578125" customWidth="1"/>
    <col min="12" max="12" width="13.28515625" customWidth="1"/>
  </cols>
  <sheetData>
    <row r="1" spans="1:13" ht="15.75" x14ac:dyDescent="0.25">
      <c r="A1" s="126" t="s">
        <v>36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</row>
    <row r="2" spans="1:13" ht="19.5" thickBot="1" x14ac:dyDescent="0.35">
      <c r="A2" s="4"/>
      <c r="B2" s="4"/>
    </row>
    <row r="3" spans="1:13" ht="48" thickBot="1" x14ac:dyDescent="0.3">
      <c r="A3" s="45" t="s">
        <v>43</v>
      </c>
      <c r="B3" s="46" t="s">
        <v>96</v>
      </c>
      <c r="C3" s="41" t="s">
        <v>62</v>
      </c>
      <c r="D3" s="47" t="s">
        <v>97</v>
      </c>
      <c r="E3" s="47" t="s">
        <v>98</v>
      </c>
      <c r="F3" s="47" t="s">
        <v>65</v>
      </c>
      <c r="G3" s="42" t="s">
        <v>66</v>
      </c>
      <c r="H3" s="42" t="s">
        <v>67</v>
      </c>
      <c r="I3" s="42" t="s">
        <v>68</v>
      </c>
      <c r="J3" s="42" t="s">
        <v>69</v>
      </c>
      <c r="K3" s="42" t="s">
        <v>70</v>
      </c>
      <c r="L3" s="98" t="s">
        <v>101</v>
      </c>
    </row>
    <row r="4" spans="1:13" ht="15.75" x14ac:dyDescent="0.25">
      <c r="A4" s="70" t="s">
        <v>41</v>
      </c>
      <c r="B4" s="61">
        <f>[1]investície!$C$3</f>
        <v>52366</v>
      </c>
      <c r="C4" s="85">
        <f>[2]investície!$D$3</f>
        <v>0</v>
      </c>
      <c r="D4" s="68">
        <f>[3]investície!$D$3</f>
        <v>0</v>
      </c>
      <c r="E4" s="68">
        <f>[4]investície!$D$3</f>
        <v>936</v>
      </c>
      <c r="F4" s="68">
        <f>[5]investície!$D$3</f>
        <v>936</v>
      </c>
      <c r="G4" s="68">
        <f>[6]investície!$D$3</f>
        <v>936</v>
      </c>
      <c r="H4" s="68">
        <f>[7]investície!$D$3</f>
        <v>3198</v>
      </c>
      <c r="I4" s="68">
        <f>[8]investície!$D$3</f>
        <v>8478</v>
      </c>
      <c r="J4" s="68">
        <f>[9]investície!$D$3</f>
        <v>33065.050000000003</v>
      </c>
      <c r="K4" s="68">
        <f>[1]investície!$D$3</f>
        <v>51365.05</v>
      </c>
      <c r="L4" s="115">
        <v>51400</v>
      </c>
      <c r="M4" s="127">
        <f>B4-L4</f>
        <v>966</v>
      </c>
    </row>
    <row r="5" spans="1:13" ht="15.75" x14ac:dyDescent="0.25">
      <c r="A5" s="70" t="s">
        <v>99</v>
      </c>
      <c r="B5" s="61">
        <f>[1]investície!$C$4</f>
        <v>46800</v>
      </c>
      <c r="C5" s="62">
        <f>[2]investície!$D$4</f>
        <v>0</v>
      </c>
      <c r="D5" s="68">
        <f>[3]investície!$D$4</f>
        <v>0</v>
      </c>
      <c r="E5" s="68">
        <f>[4]investície!$D$4</f>
        <v>0</v>
      </c>
      <c r="F5" s="68">
        <f>[5]investície!$D$4</f>
        <v>0</v>
      </c>
      <c r="G5" s="68">
        <f>[6]investície!$D$4</f>
        <v>0</v>
      </c>
      <c r="H5" s="68">
        <f>[7]investície!$D$4</f>
        <v>0</v>
      </c>
      <c r="I5" s="68">
        <f>[8]investície!$D$4</f>
        <v>46741.8</v>
      </c>
      <c r="J5" s="68">
        <f>[9]investície!$D$4</f>
        <v>46741.8</v>
      </c>
      <c r="K5" s="68">
        <f>[1]investície!$D$4</f>
        <v>46741.8</v>
      </c>
      <c r="L5" s="116">
        <v>46750</v>
      </c>
    </row>
    <row r="6" spans="1:13" ht="15.75" x14ac:dyDescent="0.25">
      <c r="A6" s="70" t="s">
        <v>102</v>
      </c>
      <c r="B6" s="61">
        <f>[1]investície!$C$5</f>
        <v>10000</v>
      </c>
      <c r="C6" s="62"/>
      <c r="D6" s="68"/>
      <c r="E6" s="68"/>
      <c r="F6" s="68"/>
      <c r="G6" s="68"/>
      <c r="H6" s="68">
        <f>[7]investície!$D$5</f>
        <v>0</v>
      </c>
      <c r="I6" s="68">
        <f>[8]investície!$D$5</f>
        <v>0</v>
      </c>
      <c r="J6" s="68">
        <f>[9]investície!$D$5</f>
        <v>0</v>
      </c>
      <c r="K6" s="68">
        <f>[1]investície!$D$5</f>
        <v>0</v>
      </c>
      <c r="L6" s="116">
        <f>[1]investície!$E$5</f>
        <v>10000</v>
      </c>
      <c r="M6" s="127">
        <f t="shared" ref="M6" si="0">B6-L6</f>
        <v>0</v>
      </c>
    </row>
    <row r="7" spans="1:13" ht="15.75" x14ac:dyDescent="0.25">
      <c r="A7" s="71" t="s">
        <v>46</v>
      </c>
      <c r="B7" s="61">
        <f>[1]investície!$C$6</f>
        <v>115000</v>
      </c>
      <c r="C7" s="62">
        <f>[2]investície!$D$5</f>
        <v>0</v>
      </c>
      <c r="D7" s="68">
        <f>[3]investície!$D$5</f>
        <v>0</v>
      </c>
      <c r="E7" s="68">
        <f>[4]investície!$D$5</f>
        <v>0</v>
      </c>
      <c r="F7" s="68">
        <f>[5]investície!$D$6</f>
        <v>0</v>
      </c>
      <c r="G7" s="68">
        <f>[6]investície!$D$6</f>
        <v>0</v>
      </c>
      <c r="H7" s="68">
        <f>[7]investície!$D$6</f>
        <v>0</v>
      </c>
      <c r="I7" s="68">
        <f>[8]investície!$D$6</f>
        <v>115000</v>
      </c>
      <c r="J7" s="68">
        <f>[9]investície!$D$6</f>
        <v>115000</v>
      </c>
      <c r="K7" s="68">
        <f>[1]investície!$D$6</f>
        <v>115000</v>
      </c>
      <c r="L7" s="116">
        <f>[1]investície!$E$6</f>
        <v>115000</v>
      </c>
    </row>
    <row r="8" spans="1:13" ht="15.75" x14ac:dyDescent="0.25">
      <c r="A8" s="71" t="s">
        <v>45</v>
      </c>
      <c r="B8" s="61">
        <f>[1]investície!$C$7</f>
        <v>93500</v>
      </c>
      <c r="C8" s="62">
        <f>[2]investície!$D$6</f>
        <v>0</v>
      </c>
      <c r="D8" s="68">
        <f>[3]investície!$D$6</f>
        <v>0</v>
      </c>
      <c r="E8" s="68">
        <f>[4]investície!$D$6</f>
        <v>0</v>
      </c>
      <c r="F8" s="68">
        <f>[5]investície!$D$7</f>
        <v>0</v>
      </c>
      <c r="G8" s="68">
        <f>[6]investície!$D$7</f>
        <v>0</v>
      </c>
      <c r="H8" s="68">
        <f>[7]investície!$D$7</f>
        <v>0</v>
      </c>
      <c r="I8" s="68">
        <f>[8]investície!$D$7</f>
        <v>0</v>
      </c>
      <c r="J8" s="68">
        <f>[9]investície!$D$7</f>
        <v>92121</v>
      </c>
      <c r="K8" s="68">
        <f>[1]investície!$D$7</f>
        <v>92121</v>
      </c>
      <c r="L8" s="116">
        <f>[1]investície!$E$7</f>
        <v>93500</v>
      </c>
      <c r="M8" s="127">
        <f t="shared" ref="M8" si="1">B8-L8</f>
        <v>0</v>
      </c>
    </row>
    <row r="9" spans="1:13" ht="15.75" x14ac:dyDescent="0.25">
      <c r="A9" s="71" t="s">
        <v>48</v>
      </c>
      <c r="B9" s="61">
        <f>[1]investície!$C$8</f>
        <v>239580</v>
      </c>
      <c r="C9" s="62">
        <f>[2]investície!$D$7</f>
        <v>18908.330000000002</v>
      </c>
      <c r="D9" s="68">
        <f>[3]investície!$D$7</f>
        <v>50493.57</v>
      </c>
      <c r="E9" s="68">
        <f>[4]investície!$D$7</f>
        <v>69401.899999999994</v>
      </c>
      <c r="F9" s="68">
        <f>[5]investície!$D$8</f>
        <v>88310.23</v>
      </c>
      <c r="G9" s="68">
        <f>[6]investície!$D$8</f>
        <v>107218.56</v>
      </c>
      <c r="H9" s="68">
        <f>[7]investície!$D$8</f>
        <v>126126.89</v>
      </c>
      <c r="I9" s="68">
        <f>[8]investície!$D$8</f>
        <v>145035.22</v>
      </c>
      <c r="J9" s="68">
        <f>[9]investície!$D$8</f>
        <v>163943.54999999999</v>
      </c>
      <c r="K9" s="68">
        <f>[1]investície!$D$8</f>
        <v>182851.88</v>
      </c>
      <c r="L9" s="116">
        <f>[1]investície!$E$8</f>
        <v>239580</v>
      </c>
    </row>
    <row r="10" spans="1:13" ht="15.75" x14ac:dyDescent="0.25">
      <c r="A10" s="71" t="s">
        <v>107</v>
      </c>
      <c r="B10" s="61">
        <f>[1]investície!$C$9</f>
        <v>0</v>
      </c>
      <c r="C10" s="62"/>
      <c r="D10" s="68"/>
      <c r="E10" s="68"/>
      <c r="F10" s="68"/>
      <c r="G10" s="68"/>
      <c r="H10" s="68"/>
      <c r="I10" s="68"/>
      <c r="J10" s="68">
        <f>[9]investície!$D$9</f>
        <v>0</v>
      </c>
      <c r="K10" s="68">
        <f>[1]investície!$D$9</f>
        <v>0</v>
      </c>
      <c r="L10" s="116">
        <f>[1]investície!$E$9</f>
        <v>18000</v>
      </c>
      <c r="M10" s="127">
        <f t="shared" ref="M10" si="2">B10-L10</f>
        <v>-18000</v>
      </c>
    </row>
    <row r="11" spans="1:13" ht="15.75" x14ac:dyDescent="0.25">
      <c r="A11" s="71" t="s">
        <v>80</v>
      </c>
      <c r="B11" s="61">
        <f>[1]investície!$C$10</f>
        <v>0</v>
      </c>
      <c r="C11" s="62">
        <f>[2]investície!$D$8</f>
        <v>0</v>
      </c>
      <c r="D11" s="68">
        <f>[3]investície!$D$8</f>
        <v>0</v>
      </c>
      <c r="E11" s="68">
        <f>[4]investície!$D$8</f>
        <v>0</v>
      </c>
      <c r="F11" s="68">
        <f>[5]investície!$D$9</f>
        <v>0</v>
      </c>
      <c r="G11" s="68">
        <f>[6]investície!$D$9</f>
        <v>0</v>
      </c>
      <c r="H11" s="68">
        <f>[7]investície!$D$9</f>
        <v>0</v>
      </c>
      <c r="I11" s="68">
        <f>[8]investície!$D$9</f>
        <v>0</v>
      </c>
      <c r="J11" s="68">
        <f>[9]investície!$D$10</f>
        <v>0</v>
      </c>
      <c r="K11" s="68">
        <f>[1]investície!$D$10</f>
        <v>0</v>
      </c>
      <c r="L11" s="116">
        <f>[1]investície!$E$10</f>
        <v>0</v>
      </c>
    </row>
    <row r="12" spans="1:13" ht="31.5" x14ac:dyDescent="0.25">
      <c r="A12" s="72" t="s">
        <v>81</v>
      </c>
      <c r="B12" s="61">
        <f>[1]investície!$C$11</f>
        <v>23000</v>
      </c>
      <c r="C12" s="62">
        <f>[2]investície!$D$9</f>
        <v>0</v>
      </c>
      <c r="D12" s="68">
        <f>[3]investície!$D$9</f>
        <v>0</v>
      </c>
      <c r="E12" s="68">
        <f>[4]investície!$D$9</f>
        <v>0</v>
      </c>
      <c r="F12" s="68">
        <f>[5]investície!$D$10</f>
        <v>0</v>
      </c>
      <c r="G12" s="68">
        <f>[6]investície!$D$10</f>
        <v>0</v>
      </c>
      <c r="H12" s="68">
        <f>[7]investície!$D$10</f>
        <v>0</v>
      </c>
      <c r="I12" s="68">
        <f>[8]investície!$D$10</f>
        <v>0</v>
      </c>
      <c r="J12" s="68">
        <f>[9]investície!$D$11</f>
        <v>17356.34</v>
      </c>
      <c r="K12" s="68">
        <f>[1]investície!$D$11</f>
        <v>22295.26</v>
      </c>
      <c r="L12" s="116">
        <f>[1]investície!$E$11</f>
        <v>32064</v>
      </c>
      <c r="M12" s="127">
        <f t="shared" ref="M12" si="3">B12-L12</f>
        <v>-9064</v>
      </c>
    </row>
    <row r="13" spans="1:13" ht="15.75" x14ac:dyDescent="0.25">
      <c r="A13" s="71" t="s">
        <v>82</v>
      </c>
      <c r="B13" s="61">
        <f>[1]investície!$C$12</f>
        <v>3000</v>
      </c>
      <c r="C13" s="62">
        <f>[2]investície!$D$10</f>
        <v>0</v>
      </c>
      <c r="D13" s="68">
        <f>[3]investície!$D$10</f>
        <v>0</v>
      </c>
      <c r="E13" s="68">
        <f>[4]investície!$D$10</f>
        <v>0</v>
      </c>
      <c r="F13" s="68">
        <f>[5]investície!$D$11</f>
        <v>0</v>
      </c>
      <c r="G13" s="68">
        <f>[6]investície!$D$11</f>
        <v>0</v>
      </c>
      <c r="H13" s="68">
        <f>[7]investície!$D$11</f>
        <v>0</v>
      </c>
      <c r="I13" s="68">
        <f>[8]investície!$D$11</f>
        <v>0</v>
      </c>
      <c r="J13" s="68">
        <f>[9]investície!$D$12</f>
        <v>0</v>
      </c>
      <c r="K13" s="68">
        <f>[1]investície!$D$12</f>
        <v>0</v>
      </c>
      <c r="L13" s="116">
        <f>[1]investície!$E$12</f>
        <v>3750</v>
      </c>
    </row>
    <row r="14" spans="1:13" ht="31.5" x14ac:dyDescent="0.25">
      <c r="A14" s="72" t="s">
        <v>83</v>
      </c>
      <c r="B14" s="61">
        <f>[1]investície!$C$13</f>
        <v>25000</v>
      </c>
      <c r="C14" s="62">
        <f>[2]investície!$D$11</f>
        <v>0</v>
      </c>
      <c r="D14" s="68">
        <f>[3]investície!$D$11</f>
        <v>0</v>
      </c>
      <c r="E14" s="68">
        <f>[4]investície!$D$11</f>
        <v>0</v>
      </c>
      <c r="F14" s="68">
        <f>[5]investície!$D$12</f>
        <v>0</v>
      </c>
      <c r="G14" s="68">
        <f>[6]investície!$D$12</f>
        <v>0</v>
      </c>
      <c r="H14" s="68">
        <f>[7]investície!$D$12</f>
        <v>0</v>
      </c>
      <c r="I14" s="68">
        <f>[8]investície!$D$12</f>
        <v>20072.5</v>
      </c>
      <c r="J14" s="68">
        <f>[9]investície!$D$13</f>
        <v>20072.5</v>
      </c>
      <c r="K14" s="68">
        <f>[1]investície!$D$13</f>
        <v>20072.5</v>
      </c>
      <c r="L14" s="116">
        <f>[1]investície!$E$13</f>
        <v>23253</v>
      </c>
      <c r="M14" s="127">
        <f t="shared" ref="M14" si="4">B14-L14</f>
        <v>1747</v>
      </c>
    </row>
    <row r="15" spans="1:13" ht="15.75" x14ac:dyDescent="0.25">
      <c r="A15" s="72" t="s">
        <v>103</v>
      </c>
      <c r="B15" s="61">
        <f>[1]investície!$C$14</f>
        <v>1950</v>
      </c>
      <c r="C15" s="62"/>
      <c r="D15" s="68"/>
      <c r="E15" s="68"/>
      <c r="F15" s="68"/>
      <c r="G15" s="68"/>
      <c r="H15" s="68">
        <f>[7]investície!$D$13</f>
        <v>1950</v>
      </c>
      <c r="I15" s="68">
        <f>[8]investície!$D$13</f>
        <v>1950</v>
      </c>
      <c r="J15" s="68">
        <f>[9]investície!$D$14</f>
        <v>1950</v>
      </c>
      <c r="K15" s="68">
        <f>[1]investície!$D$14</f>
        <v>1950</v>
      </c>
      <c r="L15" s="116">
        <f>[1]investície!$E$14</f>
        <v>1950</v>
      </c>
    </row>
    <row r="16" spans="1:13" ht="15.75" x14ac:dyDescent="0.25">
      <c r="A16" s="71" t="s">
        <v>84</v>
      </c>
      <c r="B16" s="61">
        <f>[1]investície!$C$15</f>
        <v>20000</v>
      </c>
      <c r="C16" s="62">
        <f>[2]investície!$D$12</f>
        <v>0</v>
      </c>
      <c r="D16" s="68">
        <f>[3]investície!$D$12</f>
        <v>0</v>
      </c>
      <c r="E16" s="68">
        <f>[4]investície!$D$12</f>
        <v>0</v>
      </c>
      <c r="F16" s="68">
        <f>[5]investície!$D$14</f>
        <v>3000</v>
      </c>
      <c r="G16" s="68">
        <f>[6]investície!$D$14</f>
        <v>3000</v>
      </c>
      <c r="H16" s="68">
        <f>[7]investície!$D$14</f>
        <v>3000</v>
      </c>
      <c r="I16" s="68">
        <f>[8]investície!$D$14</f>
        <v>3000</v>
      </c>
      <c r="J16" s="68">
        <f>[9]investície!$D$15</f>
        <v>3000</v>
      </c>
      <c r="K16" s="68">
        <f>[1]investície!$D$15</f>
        <v>3000</v>
      </c>
      <c r="L16" s="116">
        <f>[1]investície!$E$15</f>
        <v>3000</v>
      </c>
      <c r="M16" s="127">
        <f t="shared" ref="M16" si="5">B16-L16</f>
        <v>17000</v>
      </c>
    </row>
    <row r="17" spans="1:13" ht="15.75" x14ac:dyDescent="0.25">
      <c r="A17" s="71" t="s">
        <v>85</v>
      </c>
      <c r="B17" s="61">
        <f>[1]investície!$C$16</f>
        <v>5000</v>
      </c>
      <c r="C17" s="62">
        <f>[2]investície!$D$13</f>
        <v>0</v>
      </c>
      <c r="D17" s="68">
        <f>[3]investície!$D$13</f>
        <v>2730</v>
      </c>
      <c r="E17" s="68">
        <f>[4]investície!$D$13</f>
        <v>2730</v>
      </c>
      <c r="F17" s="68">
        <f>[5]investície!$D$15</f>
        <v>2730</v>
      </c>
      <c r="G17" s="68">
        <f>[6]investície!$D$15</f>
        <v>2730</v>
      </c>
      <c r="H17" s="68">
        <f>[7]investície!$D$15</f>
        <v>2730</v>
      </c>
      <c r="I17" s="68">
        <f>[8]investície!$D$15</f>
        <v>2730</v>
      </c>
      <c r="J17" s="68">
        <f>[9]investície!$D$16</f>
        <v>2730</v>
      </c>
      <c r="K17" s="68">
        <f>[1]investície!$D$16</f>
        <v>2730</v>
      </c>
      <c r="L17" s="116">
        <f>[1]investície!$E$16</f>
        <v>2730</v>
      </c>
    </row>
    <row r="18" spans="1:13" ht="15.75" x14ac:dyDescent="0.25">
      <c r="A18" s="71" t="s">
        <v>86</v>
      </c>
      <c r="B18" s="61">
        <f>[1]investície!$C$17</f>
        <v>0</v>
      </c>
      <c r="C18" s="62">
        <f>[2]investície!$D$14</f>
        <v>0</v>
      </c>
      <c r="D18" s="68">
        <f>[3]investície!$D$14</f>
        <v>0</v>
      </c>
      <c r="E18" s="68">
        <f>[4]investície!$D$14</f>
        <v>0</v>
      </c>
      <c r="F18" s="68">
        <f>[5]investície!$D$16</f>
        <v>0</v>
      </c>
      <c r="G18" s="68">
        <f>[6]investície!$D$16</f>
        <v>0</v>
      </c>
      <c r="H18" s="68">
        <f>[7]investície!$D$16</f>
        <v>0</v>
      </c>
      <c r="I18" s="68">
        <f>[8]investície!$D$16</f>
        <v>0</v>
      </c>
      <c r="J18" s="68">
        <f>[9]investície!$D$17</f>
        <v>0</v>
      </c>
      <c r="K18" s="68">
        <f>[1]investície!$D$17</f>
        <v>0</v>
      </c>
      <c r="L18" s="116">
        <f>[1]investície!$E$17</f>
        <v>0</v>
      </c>
      <c r="M18" s="127">
        <f t="shared" ref="M18" si="6">B18-L18</f>
        <v>0</v>
      </c>
    </row>
    <row r="19" spans="1:13" ht="15.75" x14ac:dyDescent="0.25">
      <c r="A19" s="71" t="s">
        <v>87</v>
      </c>
      <c r="B19" s="61">
        <f>[1]investície!$C$18</f>
        <v>238118</v>
      </c>
      <c r="C19" s="62">
        <f>[2]investície!$D$15</f>
        <v>0</v>
      </c>
      <c r="D19" s="68">
        <f>[3]investície!$D$15</f>
        <v>0</v>
      </c>
      <c r="E19" s="68">
        <f>[4]investície!$D$15</f>
        <v>0</v>
      </c>
      <c r="F19" s="68">
        <f>[5]investície!$D$17</f>
        <v>0</v>
      </c>
      <c r="G19" s="68">
        <f>[6]investície!$D$17</f>
        <v>0</v>
      </c>
      <c r="H19" s="68">
        <f>[7]investície!$D$17</f>
        <v>0</v>
      </c>
      <c r="I19" s="68">
        <f>[8]investície!$D$17</f>
        <v>0</v>
      </c>
      <c r="J19" s="68">
        <f>[9]investície!$D$18</f>
        <v>660</v>
      </c>
      <c r="K19" s="68">
        <f>[1]investície!$D$18</f>
        <v>2260</v>
      </c>
      <c r="L19" s="116">
        <f>[1]investície!$E$18</f>
        <v>238118</v>
      </c>
    </row>
    <row r="20" spans="1:13" ht="15.75" x14ac:dyDescent="0.25">
      <c r="A20" s="71" t="s">
        <v>104</v>
      </c>
      <c r="B20" s="61">
        <f>[1]investície!$C$19</f>
        <v>17883</v>
      </c>
      <c r="C20" s="62"/>
      <c r="D20" s="68"/>
      <c r="E20" s="68"/>
      <c r="F20" s="68"/>
      <c r="G20" s="68">
        <f>[6]investície!$D$18</f>
        <v>6000</v>
      </c>
      <c r="H20" s="68">
        <f>[7]investície!$D$18</f>
        <v>17883</v>
      </c>
      <c r="I20" s="68">
        <f>[8]investície!$D$18</f>
        <v>17883</v>
      </c>
      <c r="J20" s="68">
        <f>[9]investície!$D$19</f>
        <v>17883</v>
      </c>
      <c r="K20" s="68">
        <f>[1]investície!$D$19</f>
        <v>17883</v>
      </c>
      <c r="L20" s="116">
        <f>[1]investície!$E$19</f>
        <v>17883</v>
      </c>
      <c r="M20" s="127">
        <f t="shared" ref="M20" si="7">B20-L20</f>
        <v>0</v>
      </c>
    </row>
    <row r="21" spans="1:13" ht="15.75" x14ac:dyDescent="0.25">
      <c r="A21" s="71" t="s">
        <v>88</v>
      </c>
      <c r="B21" s="61">
        <f>[1]investície!$C$20</f>
        <v>11000</v>
      </c>
      <c r="C21" s="62">
        <f>[2]investície!$D$16</f>
        <v>0</v>
      </c>
      <c r="D21" s="68">
        <f>[3]investície!$D$16</f>
        <v>0</v>
      </c>
      <c r="E21" s="68">
        <f>[4]investície!$D$16</f>
        <v>0</v>
      </c>
      <c r="F21" s="68">
        <f>[5]investície!$D$19</f>
        <v>0</v>
      </c>
      <c r="G21" s="68">
        <f>[6]investície!$D$19</f>
        <v>0</v>
      </c>
      <c r="H21" s="68">
        <f>[7]investície!$D$19</f>
        <v>0</v>
      </c>
      <c r="I21" s="68">
        <f>[8]investície!$D$19</f>
        <v>0</v>
      </c>
      <c r="J21" s="68">
        <f>[9]investície!$D$20</f>
        <v>0</v>
      </c>
      <c r="K21" s="68">
        <f>[1]investície!$D$20</f>
        <v>10451.530000000001</v>
      </c>
      <c r="L21" s="116">
        <f>[1]investície!$E$20</f>
        <v>10452</v>
      </c>
    </row>
    <row r="22" spans="1:13" ht="15.75" x14ac:dyDescent="0.25">
      <c r="A22" s="71" t="s">
        <v>89</v>
      </c>
      <c r="B22" s="61">
        <f>[1]investície!$C$21</f>
        <v>14000</v>
      </c>
      <c r="C22" s="62">
        <f>[2]investície!$D$17</f>
        <v>0</v>
      </c>
      <c r="D22" s="68">
        <f>[3]investície!$D$17</f>
        <v>9950</v>
      </c>
      <c r="E22" s="68">
        <f>[4]investície!$D$17</f>
        <v>9950</v>
      </c>
      <c r="F22" s="68">
        <f>[5]investície!$D$20</f>
        <v>13833</v>
      </c>
      <c r="G22" s="68">
        <f>[6]investície!$D$20</f>
        <v>13833</v>
      </c>
      <c r="H22" s="68">
        <f>[7]investície!$D$20</f>
        <v>0</v>
      </c>
      <c r="I22" s="68">
        <f>[8]investície!$D$20</f>
        <v>0</v>
      </c>
      <c r="J22" s="68">
        <f>[9]investície!$D$21</f>
        <v>0</v>
      </c>
      <c r="K22" s="68">
        <f>[1]investície!$D$21</f>
        <v>0</v>
      </c>
      <c r="L22" s="116">
        <f>[1]investície!$E$21</f>
        <v>0</v>
      </c>
      <c r="M22" s="127">
        <f t="shared" ref="M22" si="8">B22-L22</f>
        <v>14000</v>
      </c>
    </row>
    <row r="23" spans="1:13" ht="15.75" x14ac:dyDescent="0.25">
      <c r="A23" s="71" t="s">
        <v>90</v>
      </c>
      <c r="B23" s="61">
        <f>[1]investície!$C$22</f>
        <v>1435000</v>
      </c>
      <c r="C23" s="62">
        <f>[2]investície!$D$18</f>
        <v>0</v>
      </c>
      <c r="D23" s="68">
        <f>[3]investície!$D$18</f>
        <v>3000</v>
      </c>
      <c r="E23" s="68">
        <f>[4]investície!$D$18</f>
        <v>3000</v>
      </c>
      <c r="F23" s="68">
        <f>[5]investície!$D$21</f>
        <v>917990.34</v>
      </c>
      <c r="G23" s="68">
        <f>[6]investície!$D$21</f>
        <v>917990.34</v>
      </c>
      <c r="H23" s="68">
        <f>[7]investície!$D$21</f>
        <v>917990.34</v>
      </c>
      <c r="I23" s="68">
        <f>[8]investície!$D$21</f>
        <v>1389857.17</v>
      </c>
      <c r="J23" s="68">
        <f>[9]investície!$D$22</f>
        <v>1434942.61</v>
      </c>
      <c r="K23" s="68">
        <f>[1]investície!$D$22</f>
        <v>1434942.61</v>
      </c>
      <c r="L23" s="116">
        <f>[1]investície!$E$22</f>
        <v>1435000</v>
      </c>
    </row>
    <row r="24" spans="1:13" ht="15.75" x14ac:dyDescent="0.25">
      <c r="A24" s="71" t="s">
        <v>91</v>
      </c>
      <c r="B24" s="61">
        <f>[1]investície!$C$23</f>
        <v>66550</v>
      </c>
      <c r="C24" s="62">
        <f>[2]investície!$D$19</f>
        <v>0</v>
      </c>
      <c r="D24" s="68">
        <f>[3]investície!$D$19</f>
        <v>0</v>
      </c>
      <c r="E24" s="68">
        <f>[4]investície!$D$19</f>
        <v>0</v>
      </c>
      <c r="F24" s="68">
        <f>[5]investície!$D$22</f>
        <v>0</v>
      </c>
      <c r="G24" s="68">
        <f>[6]investície!$D$22</f>
        <v>0</v>
      </c>
      <c r="H24" s="68">
        <f>[7]investície!$D$22</f>
        <v>0</v>
      </c>
      <c r="I24" s="68">
        <f>[8]investície!$D$22</f>
        <v>0</v>
      </c>
      <c r="J24" s="68">
        <f>[9]investície!$D$23</f>
        <v>0</v>
      </c>
      <c r="K24" s="68">
        <f>[1]investície!$D$23</f>
        <v>0</v>
      </c>
      <c r="L24" s="116">
        <f>[1]investície!$E$23</f>
        <v>0</v>
      </c>
      <c r="M24" s="127">
        <f t="shared" ref="M24" si="9">B24-L24</f>
        <v>66550</v>
      </c>
    </row>
    <row r="25" spans="1:13" ht="15.75" x14ac:dyDescent="0.25">
      <c r="A25" s="71" t="s">
        <v>105</v>
      </c>
      <c r="B25" s="61">
        <f>[1]investície!$C$24</f>
        <v>20000</v>
      </c>
      <c r="C25" s="62"/>
      <c r="D25" s="68"/>
      <c r="E25" s="68"/>
      <c r="F25" s="68"/>
      <c r="G25" s="68">
        <f>[6]investície!$D$23</f>
        <v>19912.8</v>
      </c>
      <c r="H25" s="68">
        <f>[7]investície!$D$23</f>
        <v>19912.8</v>
      </c>
      <c r="I25" s="68">
        <f>[8]investície!$D$23</f>
        <v>19912.8</v>
      </c>
      <c r="J25" s="68">
        <f>[9]investície!$D$24</f>
        <v>19912.8</v>
      </c>
      <c r="K25" s="68">
        <f>[1]investície!$D$24</f>
        <v>19912.8</v>
      </c>
      <c r="L25" s="116">
        <v>19920</v>
      </c>
    </row>
    <row r="26" spans="1:13" ht="15.75" x14ac:dyDescent="0.25">
      <c r="A26" s="73" t="s">
        <v>49</v>
      </c>
      <c r="B26" s="61">
        <f>[1]investície!$C$25</f>
        <v>1119309</v>
      </c>
      <c r="C26" s="62">
        <f>[2]investície!$D$20</f>
        <v>432236.53</v>
      </c>
      <c r="D26" s="68">
        <f>[3]investície!$D$20</f>
        <v>433095.13</v>
      </c>
      <c r="E26" s="68">
        <f>[4]investície!$D$20</f>
        <v>463450.21</v>
      </c>
      <c r="F26" s="68">
        <f>[5]investície!$D$24</f>
        <v>492013.79</v>
      </c>
      <c r="G26" s="68">
        <f>[6]investície!$D$24</f>
        <v>1009977.08</v>
      </c>
      <c r="H26" s="68">
        <f>[7]investície!$D$24</f>
        <v>1020277.88</v>
      </c>
      <c r="I26" s="68">
        <f>[8]investície!$D$24</f>
        <v>1004341.49</v>
      </c>
      <c r="J26" s="68">
        <f>[9]investície!$D$25</f>
        <v>1004341.49</v>
      </c>
      <c r="K26" s="68">
        <f>[1]investície!$D$25</f>
        <v>1004341.49</v>
      </c>
      <c r="L26" s="116">
        <v>1119000</v>
      </c>
      <c r="M26" s="127">
        <f t="shared" ref="M26" si="10">B26-L26</f>
        <v>309</v>
      </c>
    </row>
    <row r="27" spans="1:13" ht="15.75" x14ac:dyDescent="0.25">
      <c r="A27" s="73" t="s">
        <v>92</v>
      </c>
      <c r="B27" s="61">
        <f>[1]investície!$C$26</f>
        <v>77937</v>
      </c>
      <c r="C27" s="62">
        <f>[2]investície!$D$21</f>
        <v>0</v>
      </c>
      <c r="D27" s="68">
        <f>[3]investície!$D$21</f>
        <v>0</v>
      </c>
      <c r="E27" s="68">
        <f>[4]investície!$D$21</f>
        <v>0</v>
      </c>
      <c r="F27" s="68">
        <f>[5]investície!$D$25</f>
        <v>57888</v>
      </c>
      <c r="G27" s="68">
        <f>[6]investície!$D$25</f>
        <v>62000</v>
      </c>
      <c r="H27" s="68">
        <f>[7]investície!$D$25</f>
        <v>62000</v>
      </c>
      <c r="I27" s="68">
        <f>[8]investície!$D$25</f>
        <v>77936.39</v>
      </c>
      <c r="J27" s="68">
        <f>[9]investície!$D$26</f>
        <v>77936.39</v>
      </c>
      <c r="K27" s="68">
        <f>[1]investície!$D$26</f>
        <v>77936.39</v>
      </c>
      <c r="L27" s="116">
        <f>[1]investície!$E$26</f>
        <v>78000</v>
      </c>
    </row>
    <row r="28" spans="1:13" ht="15.75" x14ac:dyDescent="0.25">
      <c r="A28" s="71" t="s">
        <v>93</v>
      </c>
      <c r="B28" s="61">
        <f>[1]investície!$C$27</f>
        <v>40000</v>
      </c>
      <c r="C28" s="62">
        <f>[2]investície!$D$22</f>
        <v>0</v>
      </c>
      <c r="D28" s="68">
        <f>[3]investície!$D$22</f>
        <v>0</v>
      </c>
      <c r="E28" s="68">
        <f>[4]investície!$D$22</f>
        <v>0</v>
      </c>
      <c r="F28" s="68">
        <f>[5]investície!$D$26</f>
        <v>0</v>
      </c>
      <c r="G28" s="68">
        <f>[6]investície!$D$26</f>
        <v>0</v>
      </c>
      <c r="H28" s="68">
        <f>[7]investície!$D$26</f>
        <v>0</v>
      </c>
      <c r="I28" s="68">
        <f>[8]investície!$D$26</f>
        <v>0</v>
      </c>
      <c r="J28" s="68">
        <f>[9]investície!$D$27</f>
        <v>0</v>
      </c>
      <c r="K28" s="68">
        <f>[1]investície!$D$27</f>
        <v>0</v>
      </c>
      <c r="L28" s="116">
        <f>[1]investície!$E$27</f>
        <v>40000</v>
      </c>
      <c r="M28" s="127">
        <f t="shared" ref="M28" si="11">B28-L28</f>
        <v>0</v>
      </c>
    </row>
    <row r="29" spans="1:13" ht="15.75" x14ac:dyDescent="0.25">
      <c r="A29" s="71" t="s">
        <v>94</v>
      </c>
      <c r="B29" s="61">
        <f>[1]investície!$C$28</f>
        <v>322810</v>
      </c>
      <c r="C29" s="62">
        <f>[2]investície!$D$23</f>
        <v>0</v>
      </c>
      <c r="D29" s="68">
        <f>[3]investície!$D$23</f>
        <v>0</v>
      </c>
      <c r="E29" s="68">
        <f>[4]investície!$D$23</f>
        <v>0</v>
      </c>
      <c r="F29" s="68">
        <f>[5]investície!$D$27</f>
        <v>0</v>
      </c>
      <c r="G29" s="68">
        <f>[6]investície!$D$27</f>
        <v>0</v>
      </c>
      <c r="H29" s="68">
        <f>[7]investície!$D$27</f>
        <v>10808.14</v>
      </c>
      <c r="I29" s="68">
        <f>[8]investície!$D$27</f>
        <v>10808.14</v>
      </c>
      <c r="J29" s="68">
        <f>[9]investície!$D$28</f>
        <v>10808.14</v>
      </c>
      <c r="K29" s="68">
        <f>[1]investície!$D$28</f>
        <v>10808.14</v>
      </c>
      <c r="L29" s="116">
        <v>10810</v>
      </c>
    </row>
    <row r="30" spans="1:13" ht="15.75" x14ac:dyDescent="0.25">
      <c r="A30" s="71" t="s">
        <v>106</v>
      </c>
      <c r="B30" s="61">
        <f>[1]investície!$C$29</f>
        <v>3000</v>
      </c>
      <c r="C30" s="62"/>
      <c r="D30" s="68"/>
      <c r="E30" s="68"/>
      <c r="F30" s="68"/>
      <c r="G30" s="68"/>
      <c r="H30" s="68">
        <f>[7]investície!$D$28</f>
        <v>0</v>
      </c>
      <c r="I30" s="68">
        <f>[8]investície!$D$28</f>
        <v>0</v>
      </c>
      <c r="J30" s="68">
        <f>[9]investície!$D$29</f>
        <v>0</v>
      </c>
      <c r="K30" s="68">
        <f>[1]investície!$D$29</f>
        <v>0</v>
      </c>
      <c r="L30" s="116">
        <f>[1]investície!$E$29</f>
        <v>0</v>
      </c>
      <c r="M30" s="127">
        <f t="shared" ref="M30" si="12">B30-L30</f>
        <v>3000</v>
      </c>
    </row>
    <row r="31" spans="1:13" ht="15.75" x14ac:dyDescent="0.25">
      <c r="A31" s="73" t="s">
        <v>50</v>
      </c>
      <c r="B31" s="61">
        <f>[1]investície!$C$30</f>
        <v>22120</v>
      </c>
      <c r="C31" s="62">
        <f>[2]investície!$D$24</f>
        <v>0</v>
      </c>
      <c r="D31" s="68">
        <f>[3]investície!$D$24</f>
        <v>0</v>
      </c>
      <c r="E31" s="68">
        <f>[4]investície!$D$24</f>
        <v>4855.79</v>
      </c>
      <c r="F31" s="68">
        <f>[5]investície!$D$29</f>
        <v>4855.79</v>
      </c>
      <c r="G31" s="68">
        <f>[6]investície!$D$29</f>
        <v>4855.79</v>
      </c>
      <c r="H31" s="68">
        <f>[7]investície!$D$29</f>
        <v>9711.58</v>
      </c>
      <c r="I31" s="68">
        <f>[8]investície!$D$29</f>
        <v>9711.58</v>
      </c>
      <c r="J31" s="68">
        <f>[9]investície!$D$30</f>
        <v>9711.58</v>
      </c>
      <c r="K31" s="68">
        <f>[1]investície!$D$30</f>
        <v>14567.37</v>
      </c>
      <c r="L31" s="116">
        <v>19430</v>
      </c>
    </row>
    <row r="32" spans="1:13" ht="15.75" x14ac:dyDescent="0.25">
      <c r="A32" s="71" t="s">
        <v>47</v>
      </c>
      <c r="B32" s="61">
        <f>[1]investície!$C$31</f>
        <v>10000</v>
      </c>
      <c r="C32" s="62">
        <f>[2]investície!$D$25</f>
        <v>0</v>
      </c>
      <c r="D32" s="68">
        <f>[3]investície!$D$25</f>
        <v>0</v>
      </c>
      <c r="E32" s="68">
        <f>[4]investície!$D$25</f>
        <v>0</v>
      </c>
      <c r="F32" s="68">
        <f>[5]investície!$D$30</f>
        <v>0</v>
      </c>
      <c r="G32" s="68">
        <f>[6]investície!$D$30</f>
        <v>0</v>
      </c>
      <c r="H32" s="68">
        <f>[7]investície!$D$30</f>
        <v>0</v>
      </c>
      <c r="I32" s="68">
        <f>[8]investície!$D$30</f>
        <v>0</v>
      </c>
      <c r="J32" s="68">
        <f>[9]investície!$D$31</f>
        <v>0</v>
      </c>
      <c r="K32" s="68">
        <f>[1]investície!$D$31</f>
        <v>0</v>
      </c>
      <c r="L32" s="116">
        <f>[1]investície!$E$31</f>
        <v>10000</v>
      </c>
      <c r="M32" s="127">
        <f t="shared" ref="M32" si="13">B32-L32</f>
        <v>0</v>
      </c>
    </row>
    <row r="33" spans="1:13" ht="15.75" x14ac:dyDescent="0.25">
      <c r="A33" s="74" t="s">
        <v>95</v>
      </c>
      <c r="B33" s="61">
        <f>[1]investície!$C$32</f>
        <v>457200</v>
      </c>
      <c r="C33" s="62">
        <f>[2]investície!$D$26</f>
        <v>0</v>
      </c>
      <c r="D33" s="68">
        <f>[3]investície!$D$26</f>
        <v>0</v>
      </c>
      <c r="E33" s="68">
        <f>[4]investície!$D$26</f>
        <v>0</v>
      </c>
      <c r="F33" s="68">
        <f>[5]investície!$D$31</f>
        <v>0</v>
      </c>
      <c r="G33" s="68">
        <f>[6]investície!$D$31</f>
        <v>0</v>
      </c>
      <c r="H33" s="68">
        <f>[7]investície!$D$31</f>
        <v>0</v>
      </c>
      <c r="I33" s="68">
        <f>[8]investície!$D$31</f>
        <v>0</v>
      </c>
      <c r="J33" s="68">
        <f>[9]investície!$D$32</f>
        <v>0</v>
      </c>
      <c r="K33" s="68">
        <f>[1]investície!$D$32</f>
        <v>0</v>
      </c>
      <c r="L33" s="116">
        <v>0</v>
      </c>
    </row>
    <row r="34" spans="1:13" ht="16.5" thickBot="1" x14ac:dyDescent="0.3">
      <c r="A34" s="74" t="s">
        <v>42</v>
      </c>
      <c r="B34" s="61">
        <f>[1]investície!$C$33</f>
        <v>50000</v>
      </c>
      <c r="C34" s="86">
        <f>[2]investície!$D$27</f>
        <v>0</v>
      </c>
      <c r="D34" s="68">
        <f>[3]investície!$D$27</f>
        <v>0</v>
      </c>
      <c r="E34" s="68">
        <f>[4]investície!$D$27</f>
        <v>0</v>
      </c>
      <c r="F34" s="68">
        <f>[5]investície!$D$32</f>
        <v>0</v>
      </c>
      <c r="G34" s="68">
        <f>[6]investície!$D$32</f>
        <v>0</v>
      </c>
      <c r="H34" s="68">
        <f>[7]investície!$D$32</f>
        <v>0</v>
      </c>
      <c r="I34" s="68">
        <f>[8]investície!$D$32</f>
        <v>0</v>
      </c>
      <c r="J34" s="68">
        <f>[9]investície!$D$33</f>
        <v>0</v>
      </c>
      <c r="K34" s="68">
        <f>[1]investície!$D$33</f>
        <v>0</v>
      </c>
      <c r="L34" s="117">
        <f>[1]investície!$E$33</f>
        <v>0</v>
      </c>
      <c r="M34" s="127">
        <f t="shared" ref="M34" si="14">B34-L34</f>
        <v>50000</v>
      </c>
    </row>
    <row r="35" spans="1:13" ht="16.5" thickBot="1" x14ac:dyDescent="0.3">
      <c r="A35" s="48" t="s">
        <v>44</v>
      </c>
      <c r="B35" s="44">
        <f t="shared" ref="B35:K35" si="15">SUM(B4:B34)</f>
        <v>4540123</v>
      </c>
      <c r="C35" s="49">
        <f t="shared" si="15"/>
        <v>451144.86000000004</v>
      </c>
      <c r="D35" s="50">
        <f t="shared" si="15"/>
        <v>499268.7</v>
      </c>
      <c r="E35" s="50">
        <f t="shared" si="15"/>
        <v>554323.9</v>
      </c>
      <c r="F35" s="50">
        <f t="shared" si="15"/>
        <v>1581557.15</v>
      </c>
      <c r="G35" s="50">
        <f t="shared" si="15"/>
        <v>2148453.5699999998</v>
      </c>
      <c r="H35" s="51">
        <f t="shared" si="15"/>
        <v>2195588.6300000004</v>
      </c>
      <c r="I35" s="51">
        <f t="shared" si="15"/>
        <v>2873458.0900000003</v>
      </c>
      <c r="J35" s="51">
        <f t="shared" si="15"/>
        <v>3072176.2500000005</v>
      </c>
      <c r="K35" s="51">
        <f t="shared" si="15"/>
        <v>3131230.8200000003</v>
      </c>
      <c r="L35" s="118">
        <f>SUM(L4:L34)</f>
        <v>3639590</v>
      </c>
      <c r="M35" s="118">
        <f>SUM(M4:M34)</f>
        <v>126508</v>
      </c>
    </row>
  </sheetData>
  <mergeCells count="1">
    <mergeCell ref="A1:L1"/>
  </mergeCells>
  <phoneticPr fontId="0" type="noConversion"/>
  <pageMargins left="0.59055118110236227" right="0.70866141732283472" top="0.78740157480314965" bottom="0.78740157480314965" header="0.31496062992125984" footer="0.31496062992125984"/>
  <pageSetup paperSize="9" scale="46" fitToWidth="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5</vt:i4>
      </vt:variant>
    </vt:vector>
  </HeadingPairs>
  <TitlesOfParts>
    <vt:vector size="5" baseType="lpstr">
      <vt:lpstr>vývoj rozpočtu</vt:lpstr>
      <vt:lpstr>výdavky podľa programov</vt:lpstr>
      <vt:lpstr>záväzky</vt:lpstr>
      <vt:lpstr>investície</vt:lpstr>
      <vt:lpstr>Hárok1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2013-03-21T12:23:42Z</cp:lastPrinted>
  <dcterms:created xsi:type="dcterms:W3CDTF">2006-10-17T13:37:20Z</dcterms:created>
  <dcterms:modified xsi:type="dcterms:W3CDTF">2022-11-28T09:55:57Z</dcterms:modified>
</cp:coreProperties>
</file>