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iacova\Desktop\Záverčný účet 2021\"/>
    </mc:Choice>
  </mc:AlternateContent>
  <bookViews>
    <workbookView xWindow="-120" yWindow="-120" windowWidth="29040" windowHeight="15840" tabRatio="638" activeTab="8"/>
  </bookViews>
  <sheets>
    <sheet name="príjmy " sheetId="5" r:id="rId1"/>
    <sheet name="výdavky " sheetId="6" r:id="rId2"/>
    <sheet name="sumár " sheetId="7" r:id="rId3"/>
    <sheet name="pomocná tabuľka - príjmy 2013" sheetId="1" state="hidden" r:id="rId4"/>
    <sheet name="pomocná tabuľka - výdavky 2013" sheetId="2" state="hidden" r:id="rId5"/>
    <sheet name="pomocná tabuľka - sumár 2013" sheetId="3" state="hidden" r:id="rId6"/>
    <sheet name="investície" sheetId="12" r:id="rId7"/>
    <sheet name="úverová zaťaženosť" sheetId="15" r:id="rId8"/>
    <sheet name="Čerpanie celkové" sheetId="14" r:id="rId9"/>
  </sheets>
  <externalReferences>
    <externalReference r:id="rId10"/>
    <externalReference r:id="rId11"/>
    <externalReference r:id="rId12"/>
    <externalReference r:id="rId13"/>
    <externalReference r:id="rId14"/>
  </externalReferences>
  <definedNames>
    <definedName name="_xlnm.Print_Titles" localSheetId="3">'pomocná tabuľka - príjmy 2013'!$2:$2</definedName>
    <definedName name="_xlnm.Print_Titles" localSheetId="4">'pomocná tabuľka - výdavky 2013'!$5:$7</definedName>
    <definedName name="_xlnm.Print_Titles" localSheetId="0">'príjmy '!$2:$3</definedName>
    <definedName name="_xlnm.Print_Titles" localSheetId="1">'výdavky '!$3:$5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55" i="14" l="1"/>
  <c r="K19" i="15"/>
  <c r="E51" i="5" l="1"/>
  <c r="K21" i="15" l="1"/>
  <c r="K20" i="15"/>
  <c r="K15" i="15"/>
  <c r="K14" i="15"/>
  <c r="L13" i="15" l="1"/>
  <c r="K13" i="15"/>
  <c r="G13" i="15"/>
  <c r="F13" i="15"/>
  <c r="M28" i="7"/>
  <c r="L28" i="7"/>
  <c r="K28" i="7"/>
  <c r="R53" i="14"/>
  <c r="Q53" i="14"/>
  <c r="P53" i="14"/>
  <c r="P48" i="14"/>
  <c r="Q45" i="14"/>
  <c r="Q22" i="14"/>
  <c r="M22" i="14"/>
  <c r="M45" i="14"/>
  <c r="N45" i="14" s="1"/>
  <c r="M19" i="14"/>
  <c r="N10" i="14"/>
  <c r="J47" i="14"/>
  <c r="J45" i="14"/>
  <c r="E61" i="5" l="1"/>
  <c r="E92" i="5"/>
  <c r="E52" i="5"/>
  <c r="D61" i="5"/>
  <c r="D51" i="5"/>
  <c r="D92" i="5"/>
  <c r="D52" i="5"/>
  <c r="E82" i="5" l="1"/>
  <c r="D82" i="5"/>
  <c r="E62" i="5"/>
  <c r="D62" i="5"/>
  <c r="E21" i="5"/>
  <c r="D21" i="5"/>
  <c r="V53" i="14" l="1"/>
  <c r="O52" i="14"/>
  <c r="N52" i="14"/>
  <c r="P50" i="14"/>
  <c r="O50" i="14" s="1"/>
  <c r="N50" i="14"/>
  <c r="P49" i="14"/>
  <c r="M49" i="14"/>
  <c r="N49" i="14" s="1"/>
  <c r="L48" i="14"/>
  <c r="L51" i="14" s="1"/>
  <c r="N46" i="14"/>
  <c r="E46" i="14"/>
  <c r="J46" i="14"/>
  <c r="P44" i="14"/>
  <c r="O44" i="14"/>
  <c r="P43" i="14"/>
  <c r="O43" i="14" s="1"/>
  <c r="E43" i="14"/>
  <c r="P42" i="14"/>
  <c r="O42" i="14" s="1"/>
  <c r="E41" i="14"/>
  <c r="P41" i="14" s="1"/>
  <c r="O41" i="14" s="1"/>
  <c r="P40" i="14"/>
  <c r="O40" i="14"/>
  <c r="P39" i="14"/>
  <c r="O39" i="14"/>
  <c r="P38" i="14"/>
  <c r="O38" i="14" s="1"/>
  <c r="P37" i="14"/>
  <c r="O37" i="14" s="1"/>
  <c r="P36" i="14"/>
  <c r="O36" i="14"/>
  <c r="P35" i="14"/>
  <c r="O35" i="14"/>
  <c r="E34" i="14"/>
  <c r="E48" i="14" s="1"/>
  <c r="E51" i="14" s="1"/>
  <c r="P33" i="14"/>
  <c r="O33" i="14"/>
  <c r="E33" i="14"/>
  <c r="P32" i="14"/>
  <c r="O32" i="14" s="1"/>
  <c r="P31" i="14"/>
  <c r="O31" i="14"/>
  <c r="P30" i="14"/>
  <c r="O30" i="14" s="1"/>
  <c r="E29" i="14"/>
  <c r="C28" i="14"/>
  <c r="J28" i="14" s="1"/>
  <c r="N28" i="14" s="1"/>
  <c r="P27" i="14"/>
  <c r="O27" i="14" s="1"/>
  <c r="K27" i="14"/>
  <c r="E27" i="14"/>
  <c r="E25" i="14" s="1"/>
  <c r="P26" i="14"/>
  <c r="P25" i="14" s="1"/>
  <c r="O26" i="14"/>
  <c r="O25" i="14" s="1"/>
  <c r="K26" i="14"/>
  <c r="J26" i="14"/>
  <c r="N26" i="14" s="1"/>
  <c r="E26" i="14"/>
  <c r="W25" i="14"/>
  <c r="U25" i="14"/>
  <c r="T25" i="14"/>
  <c r="S25" i="14"/>
  <c r="Q25" i="14"/>
  <c r="M25" i="14"/>
  <c r="K25" i="14"/>
  <c r="G25" i="14"/>
  <c r="F25" i="14"/>
  <c r="D24" i="14"/>
  <c r="C24" i="14" s="1"/>
  <c r="J24" i="14" s="1"/>
  <c r="N24" i="14" s="1"/>
  <c r="K23" i="14"/>
  <c r="P23" i="14" s="1"/>
  <c r="O23" i="14" s="1"/>
  <c r="D23" i="14"/>
  <c r="C23" i="14"/>
  <c r="J23" i="14" s="1"/>
  <c r="N23" i="14" s="1"/>
  <c r="D22" i="14"/>
  <c r="K22" i="14" s="1"/>
  <c r="P22" i="14" s="1"/>
  <c r="O22" i="14" s="1"/>
  <c r="K21" i="14"/>
  <c r="P21" i="14" s="1"/>
  <c r="O21" i="14" s="1"/>
  <c r="G18" i="14"/>
  <c r="C21" i="14"/>
  <c r="J21" i="14" s="1"/>
  <c r="N21" i="14" s="1"/>
  <c r="D21" i="14"/>
  <c r="D20" i="14"/>
  <c r="K20" i="14" s="1"/>
  <c r="P20" i="14" s="1"/>
  <c r="O20" i="14" s="1"/>
  <c r="C20" i="14"/>
  <c r="J20" i="14" s="1"/>
  <c r="N20" i="14" s="1"/>
  <c r="S18" i="14"/>
  <c r="E18" i="14"/>
  <c r="D19" i="14"/>
  <c r="D18" i="14" s="1"/>
  <c r="W18" i="14"/>
  <c r="U18" i="14"/>
  <c r="U7" i="14" s="1"/>
  <c r="T18" i="14"/>
  <c r="Q18" i="14"/>
  <c r="M18" i="14"/>
  <c r="L18" i="14"/>
  <c r="I18" i="14"/>
  <c r="H18" i="14"/>
  <c r="F18" i="14"/>
  <c r="F7" i="14" s="1"/>
  <c r="O17" i="14"/>
  <c r="N17" i="14"/>
  <c r="K17" i="14"/>
  <c r="J17" i="14"/>
  <c r="C17" i="14"/>
  <c r="K16" i="14"/>
  <c r="P16" i="14" s="1"/>
  <c r="O16" i="14" s="1"/>
  <c r="J16" i="14"/>
  <c r="N16" i="14" s="1"/>
  <c r="E16" i="14"/>
  <c r="C16" i="14"/>
  <c r="T15" i="14"/>
  <c r="P15" i="14"/>
  <c r="O15" i="14" s="1"/>
  <c r="K15" i="14"/>
  <c r="E15" i="14"/>
  <c r="C15" i="14"/>
  <c r="J15" i="14" s="1"/>
  <c r="N15" i="14" s="1"/>
  <c r="P14" i="14"/>
  <c r="O14" i="14" s="1"/>
  <c r="K14" i="14"/>
  <c r="E14" i="14"/>
  <c r="C14" i="14" s="1"/>
  <c r="J14" i="14" s="1"/>
  <c r="N14" i="14" s="1"/>
  <c r="N13" i="14"/>
  <c r="K13" i="14"/>
  <c r="P13" i="14" s="1"/>
  <c r="O13" i="14" s="1"/>
  <c r="J13" i="14"/>
  <c r="K12" i="14"/>
  <c r="P12" i="14" s="1"/>
  <c r="O12" i="14" s="1"/>
  <c r="E12" i="14"/>
  <c r="C12" i="14"/>
  <c r="J12" i="14" s="1"/>
  <c r="N12" i="14" s="1"/>
  <c r="P11" i="14"/>
  <c r="O11" i="14"/>
  <c r="K11" i="14"/>
  <c r="E11" i="14"/>
  <c r="C11" i="14" s="1"/>
  <c r="J11" i="14" s="1"/>
  <c r="N11" i="14" s="1"/>
  <c r="P10" i="14"/>
  <c r="O10" i="14" s="1"/>
  <c r="O9" i="14" s="1"/>
  <c r="K10" i="14"/>
  <c r="E10" i="14"/>
  <c r="E9" i="14" s="1"/>
  <c r="C10" i="14"/>
  <c r="W9" i="14"/>
  <c r="U9" i="14"/>
  <c r="T9" i="14"/>
  <c r="S9" i="14"/>
  <c r="Q9" i="14"/>
  <c r="Q48" i="14" s="1"/>
  <c r="M9" i="14"/>
  <c r="I9" i="14"/>
  <c r="H9" i="14"/>
  <c r="G9" i="14"/>
  <c r="F9" i="14"/>
  <c r="F48" i="14" s="1"/>
  <c r="F51" i="14" s="1"/>
  <c r="J8" i="14"/>
  <c r="N8" i="14" s="1"/>
  <c r="Q7" i="14"/>
  <c r="L7" i="14"/>
  <c r="W48" i="14" l="1"/>
  <c r="W51" i="14" s="1"/>
  <c r="W53" i="14" s="1"/>
  <c r="W7" i="14"/>
  <c r="U48" i="14"/>
  <c r="T7" i="14"/>
  <c r="T48" i="14"/>
  <c r="S48" i="14"/>
  <c r="S7" i="14"/>
  <c r="M7" i="14"/>
  <c r="I48" i="14"/>
  <c r="I51" i="14" s="1"/>
  <c r="H48" i="14"/>
  <c r="H51" i="14" s="1"/>
  <c r="G48" i="14"/>
  <c r="G51" i="14" s="1"/>
  <c r="G7" i="14"/>
  <c r="D48" i="14"/>
  <c r="D51" i="14" s="1"/>
  <c r="D7" i="14"/>
  <c r="C9" i="14"/>
  <c r="P9" i="14"/>
  <c r="E7" i="14"/>
  <c r="K9" i="14"/>
  <c r="J10" i="14"/>
  <c r="K24" i="14"/>
  <c r="P24" i="14" s="1"/>
  <c r="O24" i="14" s="1"/>
  <c r="G45" i="14"/>
  <c r="P45" i="14" s="1"/>
  <c r="O45" i="14" s="1"/>
  <c r="M48" i="14"/>
  <c r="M51" i="14" s="1"/>
  <c r="H47" i="14"/>
  <c r="H7" i="14"/>
  <c r="C19" i="14"/>
  <c r="C27" i="14"/>
  <c r="P34" i="14"/>
  <c r="O34" i="14" s="1"/>
  <c r="O29" i="14" s="1"/>
  <c r="Q49" i="14"/>
  <c r="O49" i="14" s="1"/>
  <c r="I7" i="14"/>
  <c r="I47" i="14"/>
  <c r="C22" i="14"/>
  <c r="J22" i="14" s="1"/>
  <c r="N22" i="14" s="1"/>
  <c r="K19" i="14"/>
  <c r="C46" i="14"/>
  <c r="S51" i="14" l="1"/>
  <c r="S53" i="14" s="1"/>
  <c r="S54" i="14" s="1"/>
  <c r="P29" i="14"/>
  <c r="Q51" i="14"/>
  <c r="C25" i="14"/>
  <c r="J27" i="14"/>
  <c r="P47" i="14"/>
  <c r="N9" i="14"/>
  <c r="J9" i="14"/>
  <c r="K7" i="14"/>
  <c r="K48" i="14"/>
  <c r="K51" i="14" s="1"/>
  <c r="P19" i="14"/>
  <c r="K18" i="14"/>
  <c r="J19" i="14"/>
  <c r="C18" i="14"/>
  <c r="C7" i="14" l="1"/>
  <c r="O19" i="14"/>
  <c r="O18" i="14" s="1"/>
  <c r="P18" i="14"/>
  <c r="P7" i="14" s="1"/>
  <c r="P51" i="14"/>
  <c r="P54" i="14" s="1"/>
  <c r="O47" i="14"/>
  <c r="O48" i="14" s="1"/>
  <c r="O51" i="14" s="1"/>
  <c r="C48" i="14"/>
  <c r="J25" i="14"/>
  <c r="N27" i="14"/>
  <c r="N25" i="14" s="1"/>
  <c r="N19" i="14"/>
  <c r="N18" i="14" s="1"/>
  <c r="J18" i="14"/>
  <c r="J48" i="14" s="1"/>
  <c r="J51" i="14" s="1"/>
  <c r="O7" i="14" l="1"/>
  <c r="N48" i="14"/>
  <c r="N51" i="14" s="1"/>
  <c r="N7" i="14"/>
  <c r="J7" i="14"/>
  <c r="E7" i="5" l="1"/>
  <c r="E139" i="5" l="1"/>
  <c r="E89" i="5" l="1"/>
  <c r="R10" i="6" l="1"/>
  <c r="S10" i="6"/>
  <c r="S181" i="6"/>
  <c r="S180" i="6"/>
  <c r="S176" i="6"/>
  <c r="S175" i="6"/>
  <c r="S174" i="6"/>
  <c r="S172" i="6"/>
  <c r="S171" i="6"/>
  <c r="S170" i="6"/>
  <c r="S169" i="6"/>
  <c r="S168" i="6"/>
  <c r="S166" i="6"/>
  <c r="S165" i="6"/>
  <c r="S164" i="6"/>
  <c r="S163" i="6"/>
  <c r="S161" i="6"/>
  <c r="S160" i="6"/>
  <c r="S159" i="6"/>
  <c r="S158" i="6"/>
  <c r="S156" i="6"/>
  <c r="S155" i="6"/>
  <c r="S154" i="6"/>
  <c r="S151" i="6"/>
  <c r="S150" i="6"/>
  <c r="S149" i="6"/>
  <c r="S148" i="6"/>
  <c r="S147" i="6"/>
  <c r="S146" i="6"/>
  <c r="S145" i="6"/>
  <c r="S144" i="6"/>
  <c r="S142" i="6"/>
  <c r="S139" i="6"/>
  <c r="S138" i="6"/>
  <c r="S137" i="6"/>
  <c r="S135" i="6"/>
  <c r="S134" i="6"/>
  <c r="S132" i="6"/>
  <c r="S130" i="6"/>
  <c r="S129" i="6"/>
  <c r="S128" i="6"/>
  <c r="S127" i="6"/>
  <c r="S126" i="6"/>
  <c r="S125" i="6"/>
  <c r="S124" i="6"/>
  <c r="S123" i="6"/>
  <c r="S121" i="6"/>
  <c r="S119" i="6"/>
  <c r="S118" i="6"/>
  <c r="S117" i="6"/>
  <c r="S116" i="6"/>
  <c r="S115" i="6"/>
  <c r="S114" i="6"/>
  <c r="S112" i="6"/>
  <c r="S111" i="6"/>
  <c r="S110" i="6"/>
  <c r="S109" i="6"/>
  <c r="S108" i="6"/>
  <c r="S107" i="6"/>
  <c r="S105" i="6"/>
  <c r="S104" i="6"/>
  <c r="S103" i="6"/>
  <c r="S102" i="6"/>
  <c r="S101" i="6"/>
  <c r="S100" i="6"/>
  <c r="S99" i="6"/>
  <c r="S98" i="6"/>
  <c r="S96" i="6"/>
  <c r="S94" i="6"/>
  <c r="S92" i="6"/>
  <c r="S90" i="6"/>
  <c r="S89" i="6"/>
  <c r="S87" i="6"/>
  <c r="S86" i="6"/>
  <c r="S84" i="6"/>
  <c r="S83" i="6"/>
  <c r="S82" i="6"/>
  <c r="S81" i="6"/>
  <c r="S80" i="6"/>
  <c r="S79" i="6"/>
  <c r="S78" i="6"/>
  <c r="S75" i="6"/>
  <c r="S74" i="6"/>
  <c r="S73" i="6"/>
  <c r="S71" i="6"/>
  <c r="S70" i="6"/>
  <c r="S67" i="6"/>
  <c r="S66" i="6"/>
  <c r="S64" i="6"/>
  <c r="S63" i="6"/>
  <c r="S62" i="6"/>
  <c r="S61" i="6"/>
  <c r="S59" i="6"/>
  <c r="S58" i="6"/>
  <c r="S57" i="6"/>
  <c r="S56" i="6"/>
  <c r="S55" i="6"/>
  <c r="S54" i="6"/>
  <c r="S51" i="6"/>
  <c r="S50" i="6"/>
  <c r="S49" i="6"/>
  <c r="S47" i="6"/>
  <c r="S45" i="6"/>
  <c r="S44" i="6"/>
  <c r="S43" i="6"/>
  <c r="S42" i="6"/>
  <c r="S41" i="6"/>
  <c r="S40" i="6"/>
  <c r="S38" i="6"/>
  <c r="S37" i="6"/>
  <c r="S35" i="6"/>
  <c r="S34" i="6"/>
  <c r="S33" i="6"/>
  <c r="S31" i="6"/>
  <c r="S30" i="6"/>
  <c r="S29" i="6"/>
  <c r="S28" i="6"/>
  <c r="S27" i="6"/>
  <c r="S26" i="6"/>
  <c r="S25" i="6"/>
  <c r="S24" i="6"/>
  <c r="S21" i="6"/>
  <c r="S20" i="6"/>
  <c r="S19" i="6"/>
  <c r="S18" i="6"/>
  <c r="S17" i="6"/>
  <c r="S16" i="6"/>
  <c r="S15" i="6"/>
  <c r="S13" i="6"/>
  <c r="S12" i="6"/>
  <c r="S11" i="6"/>
  <c r="R181" i="6"/>
  <c r="R180" i="6"/>
  <c r="R179" i="6"/>
  <c r="R177" i="6"/>
  <c r="R176" i="6"/>
  <c r="R175" i="6"/>
  <c r="R174" i="6"/>
  <c r="R172" i="6"/>
  <c r="R171" i="6"/>
  <c r="R170" i="6"/>
  <c r="R169" i="6"/>
  <c r="R168" i="6"/>
  <c r="R166" i="6"/>
  <c r="R164" i="6"/>
  <c r="R163" i="6"/>
  <c r="R161" i="6"/>
  <c r="R160" i="6"/>
  <c r="R159" i="6"/>
  <c r="R158" i="6"/>
  <c r="R156" i="6"/>
  <c r="R155" i="6"/>
  <c r="R154" i="6"/>
  <c r="R151" i="6"/>
  <c r="R149" i="6"/>
  <c r="R148" i="6"/>
  <c r="R146" i="6"/>
  <c r="R145" i="6"/>
  <c r="R144" i="6"/>
  <c r="R139" i="6"/>
  <c r="R137" i="6"/>
  <c r="R135" i="6"/>
  <c r="R134" i="6"/>
  <c r="R132" i="6"/>
  <c r="R130" i="6"/>
  <c r="R129" i="6"/>
  <c r="R128" i="6"/>
  <c r="R127" i="6"/>
  <c r="R125" i="6"/>
  <c r="R124" i="6"/>
  <c r="R123" i="6"/>
  <c r="R121" i="6"/>
  <c r="R119" i="6"/>
  <c r="R118" i="6"/>
  <c r="R117" i="6"/>
  <c r="R116" i="6"/>
  <c r="R115" i="6"/>
  <c r="R114" i="6"/>
  <c r="R112" i="6"/>
  <c r="R111" i="6"/>
  <c r="R109" i="6"/>
  <c r="R108" i="6"/>
  <c r="R105" i="6"/>
  <c r="R104" i="6"/>
  <c r="R103" i="6"/>
  <c r="R102" i="6"/>
  <c r="R101" i="6"/>
  <c r="R100" i="6"/>
  <c r="R99" i="6"/>
  <c r="R98" i="6"/>
  <c r="R96" i="6"/>
  <c r="R94" i="6"/>
  <c r="R92" i="6"/>
  <c r="R90" i="6"/>
  <c r="R89" i="6"/>
  <c r="R87" i="6"/>
  <c r="R86" i="6"/>
  <c r="R84" i="6"/>
  <c r="R83" i="6"/>
  <c r="R82" i="6"/>
  <c r="R81" i="6"/>
  <c r="R80" i="6"/>
  <c r="R78" i="6"/>
  <c r="R75" i="6"/>
  <c r="R74" i="6"/>
  <c r="R73" i="6"/>
  <c r="R71" i="6"/>
  <c r="R70" i="6"/>
  <c r="R67" i="6"/>
  <c r="R66" i="6"/>
  <c r="R64" i="6"/>
  <c r="R63" i="6"/>
  <c r="R62" i="6"/>
  <c r="R61" i="6"/>
  <c r="R59" i="6"/>
  <c r="R58" i="6"/>
  <c r="R57" i="6"/>
  <c r="R56" i="6"/>
  <c r="R55" i="6"/>
  <c r="R51" i="6"/>
  <c r="R50" i="6"/>
  <c r="R49" i="6"/>
  <c r="R47" i="6"/>
  <c r="R45" i="6"/>
  <c r="R44" i="6"/>
  <c r="R43" i="6"/>
  <c r="R42" i="6"/>
  <c r="R41" i="6"/>
  <c r="R40" i="6"/>
  <c r="R38" i="6"/>
  <c r="R35" i="6"/>
  <c r="R34" i="6"/>
  <c r="R33" i="6"/>
  <c r="R31" i="6"/>
  <c r="R30" i="6"/>
  <c r="R29" i="6"/>
  <c r="R28" i="6"/>
  <c r="R27" i="6"/>
  <c r="R26" i="6"/>
  <c r="R25" i="6"/>
  <c r="R24" i="6"/>
  <c r="R21" i="6"/>
  <c r="R20" i="6"/>
  <c r="R19" i="6"/>
  <c r="R18" i="6"/>
  <c r="R16" i="6"/>
  <c r="R15" i="6"/>
  <c r="R13" i="6"/>
  <c r="R12" i="6"/>
  <c r="R11" i="6"/>
  <c r="S9" i="6" l="1"/>
  <c r="R9" i="6"/>
  <c r="Q180" i="6" l="1"/>
  <c r="Q164" i="6"/>
  <c r="Q160" i="6"/>
  <c r="Q155" i="6"/>
  <c r="Q151" i="6"/>
  <c r="Q145" i="6"/>
  <c r="Q119" i="6"/>
  <c r="Q117" i="6"/>
  <c r="Q115" i="6"/>
  <c r="Q114" i="6"/>
  <c r="Q105" i="6"/>
  <c r="Q104" i="6"/>
  <c r="Q103" i="6"/>
  <c r="Q102" i="6"/>
  <c r="Q101" i="6"/>
  <c r="Q100" i="6"/>
  <c r="Q99" i="6"/>
  <c r="Q98" i="6"/>
  <c r="Q94" i="6"/>
  <c r="Q90" i="6"/>
  <c r="Q89" i="6"/>
  <c r="Q86" i="6"/>
  <c r="Q80" i="6"/>
  <c r="Q79" i="6"/>
  <c r="Q78" i="6"/>
  <c r="Q74" i="6"/>
  <c r="Q73" i="6"/>
  <c r="Q64" i="6"/>
  <c r="Q61" i="6"/>
  <c r="Q51" i="6"/>
  <c r="Q50" i="6"/>
  <c r="Q45" i="6"/>
  <c r="Q33" i="6"/>
  <c r="Q29" i="6"/>
  <c r="Q28" i="6"/>
  <c r="Q27" i="6"/>
  <c r="Q21" i="6"/>
  <c r="Q19" i="6"/>
  <c r="Q17" i="6"/>
  <c r="Q16" i="6"/>
  <c r="Q13" i="6"/>
  <c r="O179" i="6"/>
  <c r="O176" i="6"/>
  <c r="O175" i="6"/>
  <c r="O174" i="6"/>
  <c r="O172" i="6"/>
  <c r="O171" i="6"/>
  <c r="O170" i="6"/>
  <c r="O169" i="6"/>
  <c r="O168" i="6"/>
  <c r="O166" i="6"/>
  <c r="O165" i="6"/>
  <c r="O164" i="6"/>
  <c r="O163" i="6"/>
  <c r="O161" i="6"/>
  <c r="O160" i="6"/>
  <c r="O159" i="6"/>
  <c r="O158" i="6"/>
  <c r="O156" i="6"/>
  <c r="O155" i="6"/>
  <c r="O154" i="6"/>
  <c r="O151" i="6"/>
  <c r="O150" i="6"/>
  <c r="O149" i="6"/>
  <c r="O148" i="6"/>
  <c r="O147" i="6"/>
  <c r="O146" i="6"/>
  <c r="O145" i="6"/>
  <c r="O144" i="6"/>
  <c r="O142" i="6"/>
  <c r="O139" i="6"/>
  <c r="O138" i="6"/>
  <c r="O137" i="6"/>
  <c r="O135" i="6"/>
  <c r="O134" i="6"/>
  <c r="O132" i="6"/>
  <c r="O180" i="6"/>
  <c r="N180" i="6"/>
  <c r="M180" i="6"/>
  <c r="N177" i="6"/>
  <c r="N176" i="6"/>
  <c r="N175" i="6"/>
  <c r="N174" i="6"/>
  <c r="N172" i="6"/>
  <c r="N171" i="6"/>
  <c r="N170" i="6"/>
  <c r="N169" i="6"/>
  <c r="N166" i="6"/>
  <c r="N164" i="6"/>
  <c r="N161" i="6"/>
  <c r="N160" i="6"/>
  <c r="N159" i="6"/>
  <c r="N158" i="6"/>
  <c r="N156" i="6"/>
  <c r="N155" i="6"/>
  <c r="N154" i="6"/>
  <c r="N151" i="6"/>
  <c r="N149" i="6"/>
  <c r="N148" i="6"/>
  <c r="N146" i="6"/>
  <c r="N145" i="6"/>
  <c r="N144" i="6"/>
  <c r="N139" i="6"/>
  <c r="N137" i="6"/>
  <c r="N135" i="6"/>
  <c r="N134" i="6"/>
  <c r="N132" i="6"/>
  <c r="N181" i="6"/>
  <c r="M175" i="6"/>
  <c r="M172" i="6"/>
  <c r="M164" i="6"/>
  <c r="M160" i="6"/>
  <c r="M155" i="6"/>
  <c r="M151" i="6"/>
  <c r="M148" i="6"/>
  <c r="M146" i="6"/>
  <c r="M145" i="6"/>
  <c r="M139" i="6"/>
  <c r="M134" i="6"/>
  <c r="K118" i="6"/>
  <c r="K117" i="6"/>
  <c r="K116" i="6"/>
  <c r="K114" i="6"/>
  <c r="K112" i="6"/>
  <c r="K111" i="6"/>
  <c r="K110" i="6"/>
  <c r="K109" i="6"/>
  <c r="K108" i="6"/>
  <c r="K107" i="6"/>
  <c r="K96" i="6"/>
  <c r="K94" i="6"/>
  <c r="K92" i="6"/>
  <c r="J94" i="6"/>
  <c r="J92" i="6"/>
  <c r="I92" i="6"/>
  <c r="K181" i="6"/>
  <c r="K180" i="6"/>
  <c r="K179" i="6"/>
  <c r="K177" i="6"/>
  <c r="K176" i="6"/>
  <c r="K175" i="6"/>
  <c r="K174" i="6"/>
  <c r="K172" i="6"/>
  <c r="K171" i="6"/>
  <c r="K170" i="6"/>
  <c r="K169" i="6"/>
  <c r="K168" i="6"/>
  <c r="K166" i="6"/>
  <c r="K165" i="6"/>
  <c r="K164" i="6"/>
  <c r="K163" i="6"/>
  <c r="K161" i="6"/>
  <c r="K160" i="6"/>
  <c r="K159" i="6"/>
  <c r="K158" i="6"/>
  <c r="K156" i="6"/>
  <c r="K155" i="6"/>
  <c r="K154" i="6"/>
  <c r="K151" i="6"/>
  <c r="K150" i="6"/>
  <c r="K149" i="6"/>
  <c r="K148" i="6"/>
  <c r="K147" i="6"/>
  <c r="K146" i="6"/>
  <c r="K145" i="6"/>
  <c r="K144" i="6"/>
  <c r="K143" i="6"/>
  <c r="K142" i="6"/>
  <c r="K139" i="6"/>
  <c r="K138" i="6"/>
  <c r="K137" i="6"/>
  <c r="K136" i="6"/>
  <c r="K135" i="6"/>
  <c r="K134" i="6"/>
  <c r="K132" i="6"/>
  <c r="J181" i="6"/>
  <c r="J180" i="6"/>
  <c r="J179" i="6"/>
  <c r="J177" i="6"/>
  <c r="J176" i="6"/>
  <c r="J175" i="6"/>
  <c r="J174" i="6"/>
  <c r="J172" i="6"/>
  <c r="J171" i="6"/>
  <c r="J170" i="6"/>
  <c r="J169" i="6"/>
  <c r="J168" i="6"/>
  <c r="J166" i="6"/>
  <c r="J165" i="6"/>
  <c r="J164" i="6"/>
  <c r="J163" i="6"/>
  <c r="J161" i="6"/>
  <c r="J160" i="6"/>
  <c r="J159" i="6"/>
  <c r="J158" i="6"/>
  <c r="J156" i="6"/>
  <c r="J154" i="6"/>
  <c r="J151" i="6"/>
  <c r="J150" i="6"/>
  <c r="J149" i="6"/>
  <c r="J148" i="6"/>
  <c r="J147" i="6"/>
  <c r="J146" i="6"/>
  <c r="J145" i="6"/>
  <c r="J144" i="6"/>
  <c r="J143" i="6"/>
  <c r="J142" i="6"/>
  <c r="J139" i="6"/>
  <c r="J138" i="6"/>
  <c r="J137" i="6"/>
  <c r="J136" i="6"/>
  <c r="J135" i="6"/>
  <c r="J134" i="6"/>
  <c r="J132" i="6"/>
  <c r="J130" i="6"/>
  <c r="I180" i="6"/>
  <c r="I179" i="6"/>
  <c r="I181" i="6"/>
  <c r="I177" i="6"/>
  <c r="I176" i="6"/>
  <c r="I175" i="6"/>
  <c r="I174" i="6"/>
  <c r="I172" i="6"/>
  <c r="I171" i="6"/>
  <c r="I170" i="6"/>
  <c r="I169" i="6"/>
  <c r="I168" i="6"/>
  <c r="I166" i="6"/>
  <c r="I165" i="6"/>
  <c r="I164" i="6"/>
  <c r="I163" i="6"/>
  <c r="I161" i="6"/>
  <c r="I160" i="6"/>
  <c r="I159" i="6"/>
  <c r="I158" i="6"/>
  <c r="I156" i="6"/>
  <c r="J155" i="6"/>
  <c r="I155" i="6"/>
  <c r="I154" i="6"/>
  <c r="I151" i="6"/>
  <c r="I150" i="6"/>
  <c r="I149" i="6"/>
  <c r="I148" i="6"/>
  <c r="I147" i="6"/>
  <c r="I146" i="6"/>
  <c r="I145" i="6"/>
  <c r="I144" i="6"/>
  <c r="I143" i="6"/>
  <c r="I142" i="6"/>
  <c r="I139" i="6"/>
  <c r="I138" i="6"/>
  <c r="I137" i="6"/>
  <c r="I136" i="6"/>
  <c r="I135" i="6"/>
  <c r="I134" i="6"/>
  <c r="I132" i="6"/>
  <c r="I130" i="6"/>
  <c r="K130" i="6"/>
  <c r="K129" i="6"/>
  <c r="K128" i="6"/>
  <c r="K127" i="6"/>
  <c r="K126" i="6"/>
  <c r="K125" i="6"/>
  <c r="K124" i="6"/>
  <c r="K123" i="6"/>
  <c r="K121" i="6"/>
  <c r="J129" i="6"/>
  <c r="J128" i="6"/>
  <c r="J127" i="6"/>
  <c r="J126" i="6"/>
  <c r="J125" i="6"/>
  <c r="J124" i="6"/>
  <c r="J123" i="6"/>
  <c r="J121" i="6"/>
  <c r="I129" i="6"/>
  <c r="I128" i="6"/>
  <c r="I127" i="6"/>
  <c r="I126" i="6"/>
  <c r="I125" i="6"/>
  <c r="I124" i="6"/>
  <c r="I123" i="6"/>
  <c r="I121" i="6"/>
  <c r="I119" i="6"/>
  <c r="O130" i="6"/>
  <c r="O129" i="6"/>
  <c r="O128" i="6"/>
  <c r="O127" i="6"/>
  <c r="O126" i="6"/>
  <c r="O125" i="6"/>
  <c r="O124" i="6"/>
  <c r="O123" i="6"/>
  <c r="O121" i="6"/>
  <c r="N130" i="6"/>
  <c r="N129" i="6"/>
  <c r="N127" i="6"/>
  <c r="N124" i="6"/>
  <c r="N123" i="6"/>
  <c r="N121" i="6"/>
  <c r="M121" i="6"/>
  <c r="M119" i="6"/>
  <c r="O119" i="6"/>
  <c r="O118" i="6"/>
  <c r="O117" i="6"/>
  <c r="O116" i="6"/>
  <c r="O115" i="6"/>
  <c r="O114" i="6"/>
  <c r="O112" i="6"/>
  <c r="O111" i="6"/>
  <c r="O110" i="6"/>
  <c r="O109" i="6"/>
  <c r="O108" i="6"/>
  <c r="O107" i="6"/>
  <c r="O105" i="6"/>
  <c r="O104" i="6"/>
  <c r="O103" i="6"/>
  <c r="O102" i="6"/>
  <c r="O101" i="6"/>
  <c r="O100" i="6"/>
  <c r="O99" i="6"/>
  <c r="O98" i="6"/>
  <c r="O96" i="6"/>
  <c r="N119" i="6"/>
  <c r="N117" i="6"/>
  <c r="N116" i="6"/>
  <c r="N115" i="6"/>
  <c r="N114" i="6"/>
  <c r="N112" i="6"/>
  <c r="N109" i="6"/>
  <c r="N108" i="6"/>
  <c r="N105" i="6"/>
  <c r="N104" i="6"/>
  <c r="N103" i="6"/>
  <c r="N102" i="6"/>
  <c r="N101" i="6"/>
  <c r="N100" i="6"/>
  <c r="N99" i="6"/>
  <c r="N98" i="6"/>
  <c r="N96" i="6"/>
  <c r="M117" i="6"/>
  <c r="M115" i="6"/>
  <c r="M114" i="6"/>
  <c r="M105" i="6"/>
  <c r="M104" i="6"/>
  <c r="M103" i="6"/>
  <c r="M102" i="6"/>
  <c r="M100" i="6"/>
  <c r="M101" i="6"/>
  <c r="M99" i="6"/>
  <c r="M98" i="6"/>
  <c r="M94" i="6"/>
  <c r="K119" i="6"/>
  <c r="J119" i="6"/>
  <c r="J118" i="6"/>
  <c r="J117" i="6"/>
  <c r="J116" i="6"/>
  <c r="K115" i="6"/>
  <c r="J115" i="6"/>
  <c r="J114" i="6"/>
  <c r="J112" i="6"/>
  <c r="J111" i="6"/>
  <c r="J110" i="6"/>
  <c r="J109" i="6"/>
  <c r="J108" i="6"/>
  <c r="J107" i="6"/>
  <c r="K105" i="6"/>
  <c r="K104" i="6"/>
  <c r="K103" i="6"/>
  <c r="J105" i="6"/>
  <c r="J104" i="6"/>
  <c r="J103" i="6"/>
  <c r="J102" i="6"/>
  <c r="K101" i="6"/>
  <c r="J101" i="6"/>
  <c r="K100" i="6"/>
  <c r="J100" i="6"/>
  <c r="J99" i="6"/>
  <c r="K98" i="6"/>
  <c r="J98" i="6"/>
  <c r="J96" i="6"/>
  <c r="I118" i="6"/>
  <c r="I117" i="6"/>
  <c r="I116" i="6"/>
  <c r="I115" i="6"/>
  <c r="I114" i="6"/>
  <c r="I112" i="6"/>
  <c r="I111" i="6"/>
  <c r="I110" i="6"/>
  <c r="I109" i="6"/>
  <c r="I108" i="6"/>
  <c r="I107" i="6"/>
  <c r="I105" i="6"/>
  <c r="I104" i="6"/>
  <c r="I103" i="6"/>
  <c r="I102" i="6"/>
  <c r="I100" i="6"/>
  <c r="I101" i="6"/>
  <c r="I99" i="6"/>
  <c r="I98" i="6"/>
  <c r="I96" i="6"/>
  <c r="I94" i="6"/>
  <c r="I89" i="6"/>
  <c r="O94" i="6"/>
  <c r="O92" i="6"/>
  <c r="N94" i="6"/>
  <c r="N92" i="6"/>
  <c r="M89" i="6"/>
  <c r="O90" i="6"/>
  <c r="O89" i="6"/>
  <c r="O87" i="6"/>
  <c r="O86" i="6"/>
  <c r="O84" i="6"/>
  <c r="O83" i="6"/>
  <c r="O82" i="6"/>
  <c r="O81" i="6"/>
  <c r="O80" i="6"/>
  <c r="O79" i="6"/>
  <c r="O78" i="6"/>
  <c r="N90" i="6"/>
  <c r="N87" i="6"/>
  <c r="N86" i="6"/>
  <c r="N84" i="6"/>
  <c r="N83" i="6"/>
  <c r="N82" i="6"/>
  <c r="N81" i="6"/>
  <c r="N80" i="6"/>
  <c r="N78" i="6"/>
  <c r="M90" i="6"/>
  <c r="M87" i="6"/>
  <c r="M86" i="6"/>
  <c r="M80" i="6"/>
  <c r="M78" i="6"/>
  <c r="M79" i="6"/>
  <c r="K90" i="6"/>
  <c r="K89" i="6"/>
  <c r="K87" i="6"/>
  <c r="K86" i="6"/>
  <c r="K84" i="6"/>
  <c r="K83" i="6"/>
  <c r="K82" i="6"/>
  <c r="K81" i="6"/>
  <c r="K80" i="6"/>
  <c r="K79" i="6"/>
  <c r="K78" i="6"/>
  <c r="K75" i="6"/>
  <c r="K74" i="6"/>
  <c r="K73" i="6"/>
  <c r="K71" i="6"/>
  <c r="K70" i="6"/>
  <c r="K67" i="6"/>
  <c r="K66" i="6"/>
  <c r="K64" i="6"/>
  <c r="K63" i="6"/>
  <c r="K62" i="6"/>
  <c r="K61" i="6"/>
  <c r="K59" i="6"/>
  <c r="K58" i="6"/>
  <c r="K57" i="6"/>
  <c r="K56" i="6"/>
  <c r="K55" i="6"/>
  <c r="K54" i="6"/>
  <c r="K51" i="6"/>
  <c r="K50" i="6"/>
  <c r="K49" i="6"/>
  <c r="K47" i="6"/>
  <c r="K45" i="6"/>
  <c r="K44" i="6"/>
  <c r="K43" i="6"/>
  <c r="K42" i="6"/>
  <c r="K41" i="6"/>
  <c r="K40" i="6"/>
  <c r="K38" i="6"/>
  <c r="K37" i="6"/>
  <c r="K35" i="6"/>
  <c r="K34" i="6"/>
  <c r="K33" i="6"/>
  <c r="K31" i="6"/>
  <c r="K30" i="6"/>
  <c r="K29" i="6"/>
  <c r="K28" i="6"/>
  <c r="K27" i="6"/>
  <c r="K26" i="6"/>
  <c r="K25" i="6"/>
  <c r="K24" i="6"/>
  <c r="K10" i="6"/>
  <c r="J90" i="6"/>
  <c r="J89" i="6"/>
  <c r="J87" i="6"/>
  <c r="J86" i="6"/>
  <c r="J84" i="6"/>
  <c r="J83" i="6"/>
  <c r="J82" i="6"/>
  <c r="J81" i="6"/>
  <c r="J80" i="6"/>
  <c r="J79" i="6"/>
  <c r="J78" i="6"/>
  <c r="J75" i="6"/>
  <c r="J74" i="6"/>
  <c r="J73" i="6"/>
  <c r="J71" i="6"/>
  <c r="J70" i="6"/>
  <c r="J67" i="6"/>
  <c r="J66" i="6"/>
  <c r="J64" i="6"/>
  <c r="J63" i="6"/>
  <c r="J62" i="6"/>
  <c r="J61" i="6"/>
  <c r="J59" i="6"/>
  <c r="J58" i="6"/>
  <c r="J57" i="6"/>
  <c r="J56" i="6"/>
  <c r="J55" i="6"/>
  <c r="J54" i="6"/>
  <c r="J51" i="6"/>
  <c r="J50" i="6"/>
  <c r="J49" i="6"/>
  <c r="J47" i="6"/>
  <c r="J45" i="6"/>
  <c r="J44" i="6"/>
  <c r="J43" i="6"/>
  <c r="J42" i="6"/>
  <c r="J41" i="6"/>
  <c r="J40" i="6"/>
  <c r="J38" i="6"/>
  <c r="J37" i="6"/>
  <c r="J35" i="6"/>
  <c r="J34" i="6"/>
  <c r="J33" i="6"/>
  <c r="J31" i="6"/>
  <c r="J30" i="6"/>
  <c r="J29" i="6"/>
  <c r="J28" i="6"/>
  <c r="J27" i="6"/>
  <c r="J26" i="6"/>
  <c r="J25" i="6"/>
  <c r="J24" i="6"/>
  <c r="I90" i="6"/>
  <c r="I87" i="6"/>
  <c r="I86" i="6"/>
  <c r="I84" i="6"/>
  <c r="I83" i="6"/>
  <c r="I82" i="6"/>
  <c r="I81" i="6"/>
  <c r="I80" i="6"/>
  <c r="I79" i="6"/>
  <c r="I78" i="6"/>
  <c r="I75" i="6"/>
  <c r="I74" i="6"/>
  <c r="I73" i="6"/>
  <c r="I71" i="6"/>
  <c r="I70" i="6"/>
  <c r="I67" i="6"/>
  <c r="I66" i="6"/>
  <c r="I64" i="6"/>
  <c r="I63" i="6"/>
  <c r="I62" i="6"/>
  <c r="I61" i="6"/>
  <c r="I59" i="6"/>
  <c r="I58" i="6"/>
  <c r="I57" i="6"/>
  <c r="I56" i="6"/>
  <c r="I55" i="6"/>
  <c r="I54" i="6"/>
  <c r="I51" i="6"/>
  <c r="I50" i="6"/>
  <c r="I49" i="6"/>
  <c r="I47" i="6"/>
  <c r="I45" i="6"/>
  <c r="I44" i="6"/>
  <c r="I43" i="6"/>
  <c r="I42" i="6"/>
  <c r="I41" i="6"/>
  <c r="I40" i="6"/>
  <c r="I38" i="6"/>
  <c r="I37" i="6"/>
  <c r="I35" i="6"/>
  <c r="I34" i="6"/>
  <c r="I33" i="6"/>
  <c r="I31" i="6"/>
  <c r="I30" i="6"/>
  <c r="I29" i="6"/>
  <c r="I28" i="6"/>
  <c r="I27" i="6"/>
  <c r="I26" i="6"/>
  <c r="I25" i="6"/>
  <c r="I24" i="6"/>
  <c r="K21" i="6"/>
  <c r="K20" i="6"/>
  <c r="K19" i="6"/>
  <c r="K18" i="6"/>
  <c r="K17" i="6"/>
  <c r="K16" i="6"/>
  <c r="K15" i="6"/>
  <c r="K13" i="6"/>
  <c r="K12" i="6"/>
  <c r="K11" i="6"/>
  <c r="J21" i="6"/>
  <c r="J20" i="6"/>
  <c r="J19" i="6"/>
  <c r="J18" i="6"/>
  <c r="J17" i="6"/>
  <c r="J16" i="6"/>
  <c r="J15" i="6"/>
  <c r="J13" i="6"/>
  <c r="J12" i="6"/>
  <c r="J11" i="6"/>
  <c r="J10" i="6"/>
  <c r="I21" i="6"/>
  <c r="I20" i="6"/>
  <c r="I19" i="6"/>
  <c r="I18" i="6"/>
  <c r="I17" i="6"/>
  <c r="I16" i="6"/>
  <c r="I15" i="6"/>
  <c r="I13" i="6"/>
  <c r="I12" i="6"/>
  <c r="I11" i="6"/>
  <c r="I10" i="6"/>
  <c r="O153" i="6" l="1"/>
  <c r="I97" i="6"/>
  <c r="O75" i="6"/>
  <c r="O74" i="6"/>
  <c r="O73" i="6"/>
  <c r="O71" i="6"/>
  <c r="O70" i="6"/>
  <c r="N75" i="6"/>
  <c r="N74" i="6"/>
  <c r="N73" i="6"/>
  <c r="N71" i="6"/>
  <c r="M74" i="6"/>
  <c r="M73" i="6"/>
  <c r="M70" i="6"/>
  <c r="O67" i="6"/>
  <c r="O66" i="6"/>
  <c r="O64" i="6"/>
  <c r="O63" i="6"/>
  <c r="O62" i="6"/>
  <c r="O61" i="6"/>
  <c r="O59" i="6"/>
  <c r="O58" i="6"/>
  <c r="O57" i="6"/>
  <c r="O56" i="6"/>
  <c r="O55" i="6"/>
  <c r="O54" i="6"/>
  <c r="N67" i="6"/>
  <c r="N66" i="6"/>
  <c r="N64" i="6"/>
  <c r="N63" i="6"/>
  <c r="N62" i="6"/>
  <c r="N61" i="6"/>
  <c r="N59" i="6"/>
  <c r="N58" i="6"/>
  <c r="N57" i="6"/>
  <c r="N56" i="6"/>
  <c r="N55" i="6"/>
  <c r="M67" i="6"/>
  <c r="M66" i="6"/>
  <c r="M64" i="6"/>
  <c r="M61" i="6"/>
  <c r="M56" i="6"/>
  <c r="O51" i="6"/>
  <c r="O50" i="6"/>
  <c r="O49" i="6"/>
  <c r="O47" i="6"/>
  <c r="N51" i="6"/>
  <c r="N50" i="6"/>
  <c r="N49" i="6"/>
  <c r="N47" i="6"/>
  <c r="M51" i="6"/>
  <c r="M50" i="6"/>
  <c r="O45" i="6"/>
  <c r="O44" i="6"/>
  <c r="O43" i="6"/>
  <c r="O42" i="6"/>
  <c r="O41" i="6"/>
  <c r="O40" i="6"/>
  <c r="O38" i="6"/>
  <c r="O37" i="6"/>
  <c r="N45" i="6"/>
  <c r="N44" i="6"/>
  <c r="N43" i="6"/>
  <c r="N42" i="6"/>
  <c r="N41" i="6"/>
  <c r="N40" i="6"/>
  <c r="N38" i="6"/>
  <c r="N37" i="6"/>
  <c r="M45" i="6"/>
  <c r="M44" i="6"/>
  <c r="M40" i="6"/>
  <c r="O35" i="6"/>
  <c r="O34" i="6"/>
  <c r="O33" i="6"/>
  <c r="O31" i="6"/>
  <c r="O30" i="6"/>
  <c r="O29" i="6"/>
  <c r="O28" i="6"/>
  <c r="O27" i="6"/>
  <c r="O26" i="6"/>
  <c r="O25" i="6"/>
  <c r="O24" i="6"/>
  <c r="N35" i="6"/>
  <c r="N34" i="6"/>
  <c r="N33" i="6"/>
  <c r="N31" i="6"/>
  <c r="N30" i="6"/>
  <c r="N29" i="6"/>
  <c r="N28" i="6"/>
  <c r="N27" i="6"/>
  <c r="N26" i="6"/>
  <c r="N25" i="6"/>
  <c r="N24" i="6"/>
  <c r="M35" i="6"/>
  <c r="M34" i="6"/>
  <c r="M30" i="6"/>
  <c r="M29" i="6"/>
  <c r="M28" i="6"/>
  <c r="M27" i="6"/>
  <c r="M26" i="6"/>
  <c r="M24" i="6"/>
  <c r="O21" i="6"/>
  <c r="O20" i="6"/>
  <c r="O19" i="6"/>
  <c r="O18" i="6"/>
  <c r="O17" i="6"/>
  <c r="O16" i="6"/>
  <c r="O15" i="6"/>
  <c r="O13" i="6"/>
  <c r="O12" i="6"/>
  <c r="O11" i="6"/>
  <c r="O10" i="6"/>
  <c r="N21" i="6"/>
  <c r="N20" i="6"/>
  <c r="N19" i="6"/>
  <c r="N18" i="6"/>
  <c r="N16" i="6"/>
  <c r="N15" i="6"/>
  <c r="N13" i="6"/>
  <c r="N12" i="6"/>
  <c r="N11" i="6"/>
  <c r="N10" i="6"/>
  <c r="M21" i="6"/>
  <c r="M20" i="6"/>
  <c r="M19" i="6"/>
  <c r="M17" i="6"/>
  <c r="M13" i="6"/>
  <c r="M12" i="6"/>
  <c r="O69" i="6" l="1"/>
  <c r="O53" i="6"/>
  <c r="L29" i="7"/>
  <c r="M29" i="7"/>
  <c r="P180" i="6"/>
  <c r="L180" i="6"/>
  <c r="R178" i="6"/>
  <c r="P164" i="6"/>
  <c r="P160" i="6"/>
  <c r="P155" i="6"/>
  <c r="L175" i="6"/>
  <c r="L172" i="6"/>
  <c r="L164" i="6"/>
  <c r="L160" i="6"/>
  <c r="L155" i="6"/>
  <c r="N173" i="6"/>
  <c r="O173" i="6"/>
  <c r="R173" i="6"/>
  <c r="S173" i="6"/>
  <c r="O167" i="6"/>
  <c r="R167" i="6"/>
  <c r="S167" i="6"/>
  <c r="O162" i="6"/>
  <c r="S162" i="6"/>
  <c r="N157" i="6"/>
  <c r="O157" i="6"/>
  <c r="R157" i="6"/>
  <c r="S157" i="6"/>
  <c r="N153" i="6"/>
  <c r="R153" i="6"/>
  <c r="S153" i="6"/>
  <c r="P145" i="6"/>
  <c r="P151" i="6"/>
  <c r="L145" i="6"/>
  <c r="L146" i="6"/>
  <c r="L148" i="6"/>
  <c r="L151" i="6"/>
  <c r="L139" i="6"/>
  <c r="L134" i="6"/>
  <c r="L121" i="6"/>
  <c r="O122" i="6"/>
  <c r="O120" i="6" s="1"/>
  <c r="S122" i="6"/>
  <c r="S120" i="6" s="1"/>
  <c r="P115" i="6"/>
  <c r="P117" i="6"/>
  <c r="P119" i="6"/>
  <c r="P114" i="6"/>
  <c r="P99" i="6"/>
  <c r="P100" i="6"/>
  <c r="P101" i="6"/>
  <c r="P102" i="6"/>
  <c r="P103" i="6"/>
  <c r="P104" i="6"/>
  <c r="P105" i="6"/>
  <c r="P98" i="6"/>
  <c r="L115" i="6"/>
  <c r="L117" i="6"/>
  <c r="L119" i="6"/>
  <c r="L114" i="6"/>
  <c r="L99" i="6"/>
  <c r="L100" i="6"/>
  <c r="L101" i="6"/>
  <c r="L102" i="6"/>
  <c r="L103" i="6"/>
  <c r="L104" i="6"/>
  <c r="L105" i="6"/>
  <c r="L98" i="6"/>
  <c r="M113" i="6"/>
  <c r="N113" i="6"/>
  <c r="O113" i="6"/>
  <c r="Q113" i="6"/>
  <c r="R113" i="6"/>
  <c r="S113" i="6"/>
  <c r="O106" i="6"/>
  <c r="S106" i="6"/>
  <c r="M97" i="6"/>
  <c r="N97" i="6"/>
  <c r="O97" i="6"/>
  <c r="Q97" i="6"/>
  <c r="R97" i="6"/>
  <c r="S97" i="6"/>
  <c r="P94" i="6"/>
  <c r="P93" i="6" s="1"/>
  <c r="L94" i="6"/>
  <c r="L93" i="6" s="1"/>
  <c r="M93" i="6"/>
  <c r="N93" i="6"/>
  <c r="N91" i="6" s="1"/>
  <c r="O93" i="6"/>
  <c r="O91" i="6" s="1"/>
  <c r="Q93" i="6"/>
  <c r="R93" i="6"/>
  <c r="R91" i="6" s="1"/>
  <c r="S93" i="6"/>
  <c r="S91" i="6" s="1"/>
  <c r="P90" i="6"/>
  <c r="P89" i="6"/>
  <c r="P86" i="6"/>
  <c r="P80" i="6"/>
  <c r="P78" i="6"/>
  <c r="L90" i="6"/>
  <c r="L87" i="6"/>
  <c r="L86" i="6"/>
  <c r="L80" i="6"/>
  <c r="L78" i="6"/>
  <c r="M88" i="6"/>
  <c r="O88" i="6"/>
  <c r="Q88" i="6"/>
  <c r="R88" i="6"/>
  <c r="S88" i="6"/>
  <c r="M85" i="6"/>
  <c r="N85" i="6"/>
  <c r="O85" i="6"/>
  <c r="R85" i="6"/>
  <c r="S85" i="6"/>
  <c r="O77" i="6"/>
  <c r="S77" i="6"/>
  <c r="P74" i="6"/>
  <c r="P73" i="6"/>
  <c r="L74" i="6"/>
  <c r="L73" i="6"/>
  <c r="M72" i="6"/>
  <c r="N72" i="6"/>
  <c r="O72" i="6"/>
  <c r="Q72" i="6"/>
  <c r="R72" i="6"/>
  <c r="S72" i="6"/>
  <c r="R69" i="6"/>
  <c r="S69" i="6"/>
  <c r="P64" i="6"/>
  <c r="P61" i="6"/>
  <c r="L67" i="6"/>
  <c r="L66" i="6"/>
  <c r="L64" i="6"/>
  <c r="L61" i="6"/>
  <c r="L56" i="6"/>
  <c r="M65" i="6"/>
  <c r="N65" i="6"/>
  <c r="O65" i="6"/>
  <c r="R65" i="6"/>
  <c r="S65" i="6"/>
  <c r="N60" i="6"/>
  <c r="O60" i="6"/>
  <c r="R60" i="6"/>
  <c r="S60" i="6"/>
  <c r="S53" i="6"/>
  <c r="P50" i="6"/>
  <c r="P51" i="6"/>
  <c r="L50" i="6"/>
  <c r="L51" i="6"/>
  <c r="N48" i="6"/>
  <c r="N46" i="6" s="1"/>
  <c r="O48" i="6"/>
  <c r="O46" i="6" s="1"/>
  <c r="R48" i="6"/>
  <c r="R46" i="6" s="1"/>
  <c r="S48" i="6"/>
  <c r="S46" i="6" s="1"/>
  <c r="P45" i="6"/>
  <c r="L44" i="6"/>
  <c r="L45" i="6"/>
  <c r="L40" i="6"/>
  <c r="N39" i="6"/>
  <c r="N36" i="6" s="1"/>
  <c r="O39" i="6"/>
  <c r="O36" i="6" s="1"/>
  <c r="R39" i="6"/>
  <c r="S39" i="6"/>
  <c r="S36" i="6" s="1"/>
  <c r="P33" i="6"/>
  <c r="P27" i="6"/>
  <c r="P28" i="6"/>
  <c r="P29" i="6"/>
  <c r="L34" i="6"/>
  <c r="L35" i="6"/>
  <c r="L26" i="6"/>
  <c r="L27" i="6"/>
  <c r="L28" i="6"/>
  <c r="L29" i="6"/>
  <c r="L30" i="6"/>
  <c r="L24" i="6"/>
  <c r="N32" i="6"/>
  <c r="O32" i="6"/>
  <c r="R32" i="6"/>
  <c r="S32" i="6"/>
  <c r="N23" i="6"/>
  <c r="O23" i="6"/>
  <c r="R23" i="6"/>
  <c r="S23" i="6"/>
  <c r="P16" i="6"/>
  <c r="P19" i="6"/>
  <c r="P21" i="6"/>
  <c r="P13" i="6"/>
  <c r="L19" i="6"/>
  <c r="L20" i="6"/>
  <c r="L21" i="6"/>
  <c r="L12" i="6"/>
  <c r="L13" i="6"/>
  <c r="O9" i="6"/>
  <c r="N9" i="6"/>
  <c r="O14" i="6"/>
  <c r="S14" i="6"/>
  <c r="S8" i="6" s="1"/>
  <c r="O68" i="6" l="1"/>
  <c r="O52" i="6"/>
  <c r="S68" i="6"/>
  <c r="S95" i="6"/>
  <c r="S76" i="6"/>
  <c r="S152" i="6"/>
  <c r="S22" i="6"/>
  <c r="P113" i="6"/>
  <c r="P88" i="6"/>
  <c r="P72" i="6"/>
  <c r="R68" i="6"/>
  <c r="R22" i="6"/>
  <c r="O152" i="6"/>
  <c r="O95" i="6"/>
  <c r="L113" i="6"/>
  <c r="O76" i="6"/>
  <c r="L85" i="6"/>
  <c r="L72" i="6"/>
  <c r="S52" i="6"/>
  <c r="L97" i="6"/>
  <c r="P97" i="6"/>
  <c r="L65" i="6"/>
  <c r="O22" i="6"/>
  <c r="N22" i="6"/>
  <c r="O8" i="6"/>
  <c r="E136" i="5" l="1"/>
  <c r="D136" i="5"/>
  <c r="E113" i="5"/>
  <c r="D113" i="5"/>
  <c r="E109" i="5"/>
  <c r="D109" i="5"/>
  <c r="E63" i="5"/>
  <c r="D63" i="5"/>
  <c r="E54" i="5"/>
  <c r="D54" i="5"/>
  <c r="E31" i="5"/>
  <c r="D31" i="5"/>
  <c r="E18" i="5"/>
  <c r="D18" i="5"/>
  <c r="E9" i="5"/>
  <c r="D9" i="5"/>
  <c r="D7" i="5"/>
  <c r="E5" i="5"/>
  <c r="D5" i="5"/>
  <c r="H114" i="6"/>
  <c r="H117" i="6"/>
  <c r="E12" i="7" l="1"/>
  <c r="M27" i="7"/>
  <c r="M26" i="7"/>
  <c r="H115" i="6"/>
  <c r="H113" i="6" s="1"/>
  <c r="D12" i="7"/>
  <c r="L27" i="7"/>
  <c r="L26" i="7"/>
  <c r="H102" i="6"/>
  <c r="H180" i="6"/>
  <c r="D108" i="5"/>
  <c r="D8" i="7" s="1"/>
  <c r="D4" i="5"/>
  <c r="L25" i="7" s="1"/>
  <c r="E108" i="5"/>
  <c r="E8" i="7" s="1"/>
  <c r="D17" i="5"/>
  <c r="E17" i="5"/>
  <c r="E4" i="5"/>
  <c r="M25" i="7" s="1"/>
  <c r="H105" i="6"/>
  <c r="H100" i="6"/>
  <c r="H101" i="6"/>
  <c r="H98" i="6"/>
  <c r="H104" i="6"/>
  <c r="H103" i="6"/>
  <c r="H99" i="6"/>
  <c r="H155" i="6"/>
  <c r="K113" i="6"/>
  <c r="K97" i="6"/>
  <c r="J113" i="6"/>
  <c r="J97" i="6"/>
  <c r="I113" i="6"/>
  <c r="H51" i="6"/>
  <c r="F12" i="7" l="1"/>
  <c r="F8" i="7"/>
  <c r="M35" i="7"/>
  <c r="H97" i="6"/>
  <c r="L35" i="7"/>
  <c r="D3" i="5"/>
  <c r="E3" i="5"/>
  <c r="E147" i="5" l="1"/>
  <c r="E4" i="7"/>
  <c r="D147" i="5"/>
  <c r="D4" i="7"/>
  <c r="F4" i="7" l="1"/>
  <c r="E21" i="7"/>
  <c r="E16" i="7"/>
  <c r="D16" i="7"/>
  <c r="D21" i="7"/>
  <c r="H119" i="6"/>
  <c r="F16" i="7" l="1"/>
  <c r="F21" i="7"/>
  <c r="H159" i="6"/>
  <c r="H158" i="6"/>
  <c r="H169" i="6"/>
  <c r="H154" i="6"/>
  <c r="J178" i="6" l="1"/>
  <c r="K157" i="6"/>
  <c r="J153" i="6"/>
  <c r="K153" i="6"/>
  <c r="K106" i="6" l="1"/>
  <c r="K95" i="6" s="1"/>
  <c r="H177" i="6"/>
  <c r="H144" i="6"/>
  <c r="K178" i="6"/>
  <c r="H109" i="6"/>
  <c r="J141" i="6"/>
  <c r="H126" i="6"/>
  <c r="K88" i="6"/>
  <c r="H90" i="6"/>
  <c r="J77" i="6"/>
  <c r="H79" i="6"/>
  <c r="H83" i="6"/>
  <c r="H130" i="6"/>
  <c r="H132" i="6"/>
  <c r="H137" i="6"/>
  <c r="H166" i="6"/>
  <c r="H172" i="6"/>
  <c r="H179" i="6"/>
  <c r="I178" i="6"/>
  <c r="H181" i="6"/>
  <c r="H161" i="6"/>
  <c r="I157" i="6"/>
  <c r="H160" i="6"/>
  <c r="J157" i="6"/>
  <c r="K162" i="6"/>
  <c r="H165" i="6"/>
  <c r="K167" i="6"/>
  <c r="H171" i="6"/>
  <c r="K173" i="6"/>
  <c r="H176" i="6"/>
  <c r="H156" i="6"/>
  <c r="H153" i="6" s="1"/>
  <c r="I153" i="6"/>
  <c r="J162" i="6"/>
  <c r="H164" i="6"/>
  <c r="J167" i="6"/>
  <c r="H170" i="6"/>
  <c r="J173" i="6"/>
  <c r="H175" i="6"/>
  <c r="H163" i="6"/>
  <c r="I162" i="6"/>
  <c r="I167" i="6"/>
  <c r="I173" i="6"/>
  <c r="K141" i="6"/>
  <c r="K140" i="6" s="1"/>
  <c r="H143" i="6"/>
  <c r="H147" i="6"/>
  <c r="H151" i="6"/>
  <c r="J140" i="6"/>
  <c r="H146" i="6"/>
  <c r="H150" i="6"/>
  <c r="H142" i="6"/>
  <c r="I141" i="6"/>
  <c r="I140" i="6" s="1"/>
  <c r="H145" i="6"/>
  <c r="H148" i="6"/>
  <c r="H149" i="6"/>
  <c r="K133" i="6"/>
  <c r="K131" i="6" s="1"/>
  <c r="H136" i="6"/>
  <c r="J133" i="6"/>
  <c r="J131" i="6" s="1"/>
  <c r="H135" i="6"/>
  <c r="H139" i="6"/>
  <c r="H134" i="6"/>
  <c r="I133" i="6"/>
  <c r="I131" i="6" s="1"/>
  <c r="H138" i="6"/>
  <c r="H121" i="6"/>
  <c r="K122" i="6"/>
  <c r="K120" i="6" s="1"/>
  <c r="H125" i="6"/>
  <c r="H129" i="6"/>
  <c r="J122" i="6"/>
  <c r="J120" i="6" s="1"/>
  <c r="H124" i="6"/>
  <c r="H128" i="6"/>
  <c r="H123" i="6"/>
  <c r="I122" i="6"/>
  <c r="I120" i="6" s="1"/>
  <c r="H127" i="6"/>
  <c r="H96" i="6"/>
  <c r="J106" i="6"/>
  <c r="J95" i="6" s="1"/>
  <c r="H108" i="6"/>
  <c r="H112" i="6"/>
  <c r="H107" i="6"/>
  <c r="I106" i="6"/>
  <c r="I95" i="6" s="1"/>
  <c r="H111" i="6"/>
  <c r="H118" i="6"/>
  <c r="H110" i="6"/>
  <c r="H116" i="6"/>
  <c r="K93" i="6"/>
  <c r="K91" i="6" s="1"/>
  <c r="J93" i="6"/>
  <c r="J91" i="6" s="1"/>
  <c r="H78" i="6"/>
  <c r="I77" i="6"/>
  <c r="H82" i="6"/>
  <c r="J85" i="6"/>
  <c r="H87" i="6"/>
  <c r="I88" i="6"/>
  <c r="H81" i="6"/>
  <c r="I85" i="6"/>
  <c r="K85" i="6"/>
  <c r="K77" i="6"/>
  <c r="H80" i="6"/>
  <c r="H84" i="6"/>
  <c r="J88" i="6"/>
  <c r="I53" i="6"/>
  <c r="I14" i="6"/>
  <c r="J9" i="6"/>
  <c r="K9" i="6"/>
  <c r="H10" i="6" l="1"/>
  <c r="I9" i="6"/>
  <c r="I8" i="6" s="1"/>
  <c r="H29" i="6"/>
  <c r="J32" i="6"/>
  <c r="H34" i="6"/>
  <c r="H17" i="6"/>
  <c r="H21" i="6"/>
  <c r="H12" i="6"/>
  <c r="J48" i="6"/>
  <c r="J46" i="6" s="1"/>
  <c r="H50" i="6"/>
  <c r="K69" i="6"/>
  <c r="H38" i="6"/>
  <c r="H168" i="6"/>
  <c r="H167" i="6" s="1"/>
  <c r="H71" i="6"/>
  <c r="H43" i="6"/>
  <c r="K65" i="6"/>
  <c r="J69" i="6"/>
  <c r="K76" i="6"/>
  <c r="K53" i="6"/>
  <c r="H56" i="6"/>
  <c r="J76" i="6"/>
  <c r="H89" i="6"/>
  <c r="H88" i="6" s="1"/>
  <c r="H86" i="6"/>
  <c r="H85" i="6" s="1"/>
  <c r="H141" i="6"/>
  <c r="H140" i="6" s="1"/>
  <c r="H174" i="6"/>
  <c r="H173" i="6" s="1"/>
  <c r="K152" i="6"/>
  <c r="H178" i="6"/>
  <c r="H157" i="6"/>
  <c r="I152" i="6"/>
  <c r="J152" i="6"/>
  <c r="H162" i="6"/>
  <c r="H133" i="6"/>
  <c r="H131" i="6" s="1"/>
  <c r="H122" i="6"/>
  <c r="H120" i="6" s="1"/>
  <c r="H106" i="6"/>
  <c r="H95" i="6" s="1"/>
  <c r="H92" i="6"/>
  <c r="I93" i="6"/>
  <c r="I91" i="6" s="1"/>
  <c r="H94" i="6"/>
  <c r="H93" i="6" s="1"/>
  <c r="I76" i="6"/>
  <c r="H77" i="6"/>
  <c r="K72" i="6"/>
  <c r="H75" i="6"/>
  <c r="J72" i="6"/>
  <c r="H74" i="6"/>
  <c r="H70" i="6"/>
  <c r="I69" i="6"/>
  <c r="I72" i="6"/>
  <c r="J53" i="6"/>
  <c r="H55" i="6"/>
  <c r="H59" i="6"/>
  <c r="H64" i="6"/>
  <c r="J65" i="6"/>
  <c r="H67" i="6"/>
  <c r="I60" i="6"/>
  <c r="H54" i="6"/>
  <c r="H58" i="6"/>
  <c r="K60" i="6"/>
  <c r="H63" i="6"/>
  <c r="H66" i="6"/>
  <c r="I65" i="6"/>
  <c r="H57" i="6"/>
  <c r="J60" i="6"/>
  <c r="H62" i="6"/>
  <c r="I48" i="6"/>
  <c r="I46" i="6" s="1"/>
  <c r="H47" i="6"/>
  <c r="H37" i="6"/>
  <c r="K39" i="6"/>
  <c r="K36" i="6" s="1"/>
  <c r="H42" i="6"/>
  <c r="J39" i="6"/>
  <c r="J36" i="6" s="1"/>
  <c r="H41" i="6"/>
  <c r="H45" i="6"/>
  <c r="I39" i="6"/>
  <c r="I36" i="6" s="1"/>
  <c r="H40" i="6"/>
  <c r="H44" i="6"/>
  <c r="H28" i="6"/>
  <c r="H33" i="6"/>
  <c r="I32" i="6"/>
  <c r="K23" i="6"/>
  <c r="H27" i="6"/>
  <c r="H31" i="6"/>
  <c r="H25" i="6"/>
  <c r="H24" i="6"/>
  <c r="I23" i="6"/>
  <c r="J23" i="6"/>
  <c r="H26" i="6"/>
  <c r="H30" i="6"/>
  <c r="K32" i="6"/>
  <c r="H35" i="6"/>
  <c r="H11" i="6"/>
  <c r="J14" i="6"/>
  <c r="J8" i="6" s="1"/>
  <c r="H20" i="6"/>
  <c r="H15" i="6"/>
  <c r="H19" i="6"/>
  <c r="H13" i="6"/>
  <c r="K14" i="6"/>
  <c r="K8" i="6" s="1"/>
  <c r="H18" i="6"/>
  <c r="J22" i="6" l="1"/>
  <c r="K52" i="6"/>
  <c r="J68" i="6"/>
  <c r="H32" i="6"/>
  <c r="I52" i="6"/>
  <c r="H53" i="6"/>
  <c r="H9" i="6"/>
  <c r="H69" i="6"/>
  <c r="H65" i="6"/>
  <c r="H73" i="6"/>
  <c r="H72" i="6" s="1"/>
  <c r="K68" i="6"/>
  <c r="H23" i="6"/>
  <c r="K22" i="6"/>
  <c r="H76" i="6"/>
  <c r="H152" i="6"/>
  <c r="H91" i="6"/>
  <c r="I68" i="6"/>
  <c r="H61" i="6"/>
  <c r="H60" i="6" s="1"/>
  <c r="J52" i="6"/>
  <c r="H39" i="6"/>
  <c r="H36" i="6" s="1"/>
  <c r="I22" i="6"/>
  <c r="H16" i="6"/>
  <c r="H14" i="6" s="1"/>
  <c r="H22" i="6" l="1"/>
  <c r="H68" i="6"/>
  <c r="H52" i="6"/>
  <c r="H8" i="6"/>
  <c r="J6" i="6"/>
  <c r="I6" i="6"/>
  <c r="C92" i="5" l="1"/>
  <c r="C7" i="5" l="1"/>
  <c r="C28" i="12" l="1"/>
  <c r="C89" i="5" l="1"/>
  <c r="K29" i="7" l="1"/>
  <c r="B9" i="5"/>
  <c r="C9" i="5"/>
  <c r="F74" i="6" l="1"/>
  <c r="C136" i="5"/>
  <c r="C113" i="5"/>
  <c r="C109" i="5"/>
  <c r="C63" i="5"/>
  <c r="C54" i="5"/>
  <c r="C31" i="5"/>
  <c r="C18" i="5"/>
  <c r="C5" i="5"/>
  <c r="C12" i="7" l="1"/>
  <c r="K27" i="7"/>
  <c r="C108" i="5"/>
  <c r="C8" i="7" s="1"/>
  <c r="C17" i="5"/>
  <c r="K26" i="7"/>
  <c r="C4" i="5"/>
  <c r="K25" i="7" s="1"/>
  <c r="C3" i="5" l="1"/>
  <c r="C4" i="7" s="1"/>
  <c r="K35" i="7"/>
  <c r="C147" i="5" l="1"/>
  <c r="C21" i="7"/>
  <c r="C16" i="7"/>
  <c r="J29" i="7" l="1"/>
  <c r="B24" i="5" l="1"/>
  <c r="B89" i="5" l="1"/>
  <c r="B65" i="5" l="1"/>
  <c r="B139" i="5" l="1"/>
  <c r="J28" i="7" s="1"/>
  <c r="B63" i="5" l="1"/>
  <c r="D28" i="12" l="1"/>
  <c r="G180" i="6" l="1"/>
  <c r="G176" i="6"/>
  <c r="G175" i="6"/>
  <c r="G174" i="6"/>
  <c r="G172" i="6"/>
  <c r="G171" i="6"/>
  <c r="G170" i="6"/>
  <c r="G169" i="6"/>
  <c r="G168" i="6"/>
  <c r="G166" i="6"/>
  <c r="G165" i="6"/>
  <c r="G164" i="6"/>
  <c r="G163" i="6"/>
  <c r="G161" i="6"/>
  <c r="G160" i="6"/>
  <c r="G159" i="6"/>
  <c r="G158" i="6"/>
  <c r="G156" i="6"/>
  <c r="G155" i="6"/>
  <c r="G154" i="6"/>
  <c r="G151" i="6"/>
  <c r="G150" i="6"/>
  <c r="G149" i="6"/>
  <c r="G148" i="6"/>
  <c r="G147" i="6"/>
  <c r="G146" i="6"/>
  <c r="G145" i="6"/>
  <c r="G144" i="6"/>
  <c r="G143" i="6"/>
  <c r="G142" i="6"/>
  <c r="G139" i="6"/>
  <c r="G138" i="6"/>
  <c r="G137" i="6"/>
  <c r="G135" i="6"/>
  <c r="G134" i="6"/>
  <c r="G132" i="6"/>
  <c r="G130" i="6"/>
  <c r="G129" i="6"/>
  <c r="G128" i="6"/>
  <c r="G127" i="6"/>
  <c r="G126" i="6"/>
  <c r="G125" i="6"/>
  <c r="G124" i="6"/>
  <c r="G123" i="6"/>
  <c r="G121" i="6"/>
  <c r="G119" i="6"/>
  <c r="G118" i="6"/>
  <c r="G117" i="6"/>
  <c r="G116" i="6"/>
  <c r="G115" i="6"/>
  <c r="G114" i="6"/>
  <c r="G112" i="6"/>
  <c r="G111" i="6"/>
  <c r="G110" i="6"/>
  <c r="G109" i="6"/>
  <c r="G108" i="6"/>
  <c r="G107" i="6"/>
  <c r="G105" i="6"/>
  <c r="G104" i="6"/>
  <c r="G103" i="6"/>
  <c r="G102" i="6"/>
  <c r="G101" i="6"/>
  <c r="G100" i="6"/>
  <c r="G99" i="6"/>
  <c r="G98" i="6"/>
  <c r="G96" i="6"/>
  <c r="G94" i="6"/>
  <c r="G92" i="6"/>
  <c r="G90" i="6"/>
  <c r="G89" i="6" l="1"/>
  <c r="G87" i="6"/>
  <c r="G86" i="6"/>
  <c r="G84" i="6"/>
  <c r="G83" i="6"/>
  <c r="G82" i="6"/>
  <c r="G81" i="6"/>
  <c r="G80" i="6"/>
  <c r="G79" i="6"/>
  <c r="G78" i="6"/>
  <c r="G75" i="6"/>
  <c r="G74" i="6"/>
  <c r="G73" i="6"/>
  <c r="G71" i="6"/>
  <c r="G70" i="6"/>
  <c r="G51" i="6"/>
  <c r="G50" i="6"/>
  <c r="G49" i="6"/>
  <c r="G47" i="6"/>
  <c r="G45" i="6"/>
  <c r="G44" i="6"/>
  <c r="G43" i="6"/>
  <c r="G42" i="6"/>
  <c r="G41" i="6"/>
  <c r="G40" i="6"/>
  <c r="G38" i="6"/>
  <c r="G37" i="6"/>
  <c r="F181" i="6"/>
  <c r="F180" i="6"/>
  <c r="F179" i="6"/>
  <c r="F176" i="6"/>
  <c r="F175" i="6"/>
  <c r="F174" i="6"/>
  <c r="F172" i="6"/>
  <c r="F171" i="6"/>
  <c r="F170" i="6"/>
  <c r="F169" i="6"/>
  <c r="F168" i="6"/>
  <c r="F166" i="6"/>
  <c r="F165" i="6"/>
  <c r="F164" i="6"/>
  <c r="F163" i="6"/>
  <c r="F161" i="6"/>
  <c r="F160" i="6"/>
  <c r="F159" i="6"/>
  <c r="F158" i="6"/>
  <c r="F156" i="6"/>
  <c r="F155" i="6"/>
  <c r="F154" i="6"/>
  <c r="F149" i="6"/>
  <c r="F148" i="6"/>
  <c r="F146" i="6"/>
  <c r="F145" i="6"/>
  <c r="F143" i="6"/>
  <c r="F142" i="6"/>
  <c r="F139" i="6"/>
  <c r="F138" i="6"/>
  <c r="F136" i="6"/>
  <c r="F135" i="6"/>
  <c r="F134" i="6"/>
  <c r="F132" i="6"/>
  <c r="F130" i="6"/>
  <c r="F129" i="6"/>
  <c r="F128" i="6"/>
  <c r="F127" i="6"/>
  <c r="F125" i="6"/>
  <c r="F124" i="6"/>
  <c r="F123" i="6"/>
  <c r="F121" i="6"/>
  <c r="F119" i="6"/>
  <c r="F118" i="6"/>
  <c r="F117" i="6"/>
  <c r="F116" i="6"/>
  <c r="F115" i="6"/>
  <c r="F114" i="6"/>
  <c r="F108" i="6"/>
  <c r="F105" i="6"/>
  <c r="F104" i="6"/>
  <c r="F103" i="6"/>
  <c r="F102" i="6"/>
  <c r="F101" i="6"/>
  <c r="F100" i="6"/>
  <c r="F99" i="6"/>
  <c r="F98" i="6"/>
  <c r="F96" i="6"/>
  <c r="F94" i="6"/>
  <c r="F92" i="6"/>
  <c r="F90" i="6"/>
  <c r="F89" i="6"/>
  <c r="F87" i="6"/>
  <c r="F84" i="6"/>
  <c r="F83" i="6"/>
  <c r="F82" i="6"/>
  <c r="F81" i="6"/>
  <c r="F80" i="6"/>
  <c r="F78" i="6"/>
  <c r="F75" i="6"/>
  <c r="F73" i="6"/>
  <c r="F71" i="6"/>
  <c r="F51" i="6"/>
  <c r="F50" i="6"/>
  <c r="F49" i="6"/>
  <c r="F47" i="6"/>
  <c r="F45" i="6"/>
  <c r="F44" i="6"/>
  <c r="F41" i="6"/>
  <c r="F40" i="6"/>
  <c r="F38" i="6"/>
  <c r="F37" i="6"/>
  <c r="E180" i="6"/>
  <c r="E175" i="6"/>
  <c r="E164" i="6"/>
  <c r="E160" i="6"/>
  <c r="E155" i="6"/>
  <c r="E151" i="6"/>
  <c r="E143" i="6"/>
  <c r="E138" i="6"/>
  <c r="E119" i="6"/>
  <c r="E118" i="6"/>
  <c r="E117" i="6"/>
  <c r="E115" i="6"/>
  <c r="E114" i="6"/>
  <c r="E105" i="6"/>
  <c r="E104" i="6"/>
  <c r="E103" i="6"/>
  <c r="E102" i="6"/>
  <c r="E101" i="6"/>
  <c r="E100" i="6"/>
  <c r="E99" i="6"/>
  <c r="E98" i="6"/>
  <c r="E94" i="6"/>
  <c r="E90" i="6"/>
  <c r="E89" i="6"/>
  <c r="E79" i="6"/>
  <c r="E78" i="6"/>
  <c r="E74" i="6"/>
  <c r="E73" i="6"/>
  <c r="E51" i="6"/>
  <c r="E50" i="6"/>
  <c r="E45" i="6"/>
  <c r="D119" i="6" l="1"/>
  <c r="G122" i="6"/>
  <c r="G35" i="6" l="1"/>
  <c r="G34" i="6"/>
  <c r="G33" i="6"/>
  <c r="G31" i="6"/>
  <c r="G30" i="6"/>
  <c r="G29" i="6"/>
  <c r="G28" i="6"/>
  <c r="G27" i="6"/>
  <c r="G26" i="6"/>
  <c r="G25" i="6"/>
  <c r="G24" i="6"/>
  <c r="F35" i="6"/>
  <c r="F34" i="6"/>
  <c r="F33" i="6"/>
  <c r="F31" i="6"/>
  <c r="F30" i="6"/>
  <c r="F29" i="6"/>
  <c r="F28" i="6"/>
  <c r="F27" i="6"/>
  <c r="F26" i="6"/>
  <c r="F25" i="6"/>
  <c r="F24" i="6"/>
  <c r="E34" i="6"/>
  <c r="E30" i="6"/>
  <c r="E29" i="6"/>
  <c r="E28" i="6"/>
  <c r="E27" i="6"/>
  <c r="G21" i="6" l="1"/>
  <c r="G20" i="6"/>
  <c r="G19" i="6"/>
  <c r="G18" i="6"/>
  <c r="G17" i="6"/>
  <c r="G16" i="6"/>
  <c r="G15" i="6"/>
  <c r="G13" i="6"/>
  <c r="G12" i="6"/>
  <c r="G11" i="6"/>
  <c r="G10" i="6"/>
  <c r="F21" i="6"/>
  <c r="F20" i="6"/>
  <c r="F19" i="6"/>
  <c r="F18" i="6"/>
  <c r="F16" i="6"/>
  <c r="F15" i="6"/>
  <c r="F13" i="6"/>
  <c r="F12" i="6"/>
  <c r="F11" i="6"/>
  <c r="F10" i="6"/>
  <c r="E21" i="6"/>
  <c r="E13" i="6"/>
  <c r="G120" i="6" l="1"/>
  <c r="D30" i="6"/>
  <c r="D29" i="6"/>
  <c r="D28" i="6"/>
  <c r="D27" i="6"/>
  <c r="D21" i="6"/>
  <c r="D13" i="6"/>
  <c r="D180" i="6"/>
  <c r="F178" i="6"/>
  <c r="D175" i="6"/>
  <c r="G173" i="6"/>
  <c r="F173" i="6"/>
  <c r="G167" i="6"/>
  <c r="F167" i="6"/>
  <c r="D164" i="6"/>
  <c r="G162" i="6"/>
  <c r="F162" i="6"/>
  <c r="D160" i="6"/>
  <c r="G157" i="6"/>
  <c r="F157" i="6"/>
  <c r="D155" i="6"/>
  <c r="G153" i="6"/>
  <c r="F153" i="6"/>
  <c r="D143" i="6"/>
  <c r="G141" i="6"/>
  <c r="G140" i="6" s="1"/>
  <c r="D138" i="6"/>
  <c r="D118" i="6"/>
  <c r="D117" i="6"/>
  <c r="D115" i="6"/>
  <c r="D114" i="6"/>
  <c r="G113" i="6"/>
  <c r="F113" i="6"/>
  <c r="E113" i="6"/>
  <c r="G106" i="6"/>
  <c r="D105" i="6"/>
  <c r="D104" i="6"/>
  <c r="D103" i="6"/>
  <c r="D102" i="6"/>
  <c r="D101" i="6"/>
  <c r="D100" i="6"/>
  <c r="D99" i="6"/>
  <c r="D98" i="6"/>
  <c r="G97" i="6"/>
  <c r="F97" i="6"/>
  <c r="E97" i="6"/>
  <c r="D94" i="6"/>
  <c r="D93" i="6" s="1"/>
  <c r="G93" i="6"/>
  <c r="G91" i="6" s="1"/>
  <c r="F93" i="6"/>
  <c r="F91" i="6" s="1"/>
  <c r="E93" i="6"/>
  <c r="D90" i="6"/>
  <c r="D89" i="6"/>
  <c r="G88" i="6"/>
  <c r="F88" i="6"/>
  <c r="E88" i="6"/>
  <c r="G85" i="6"/>
  <c r="D78" i="6"/>
  <c r="G77" i="6"/>
  <c r="D74" i="6"/>
  <c r="D73" i="6"/>
  <c r="G72" i="6"/>
  <c r="F72" i="6"/>
  <c r="E72" i="6"/>
  <c r="G69" i="6"/>
  <c r="D51" i="6"/>
  <c r="D50" i="6"/>
  <c r="G48" i="6"/>
  <c r="G46" i="6" s="1"/>
  <c r="F48" i="6"/>
  <c r="F46" i="6" s="1"/>
  <c r="D45" i="6"/>
  <c r="G39" i="6"/>
  <c r="G36" i="6" s="1"/>
  <c r="D34" i="6"/>
  <c r="G32" i="6"/>
  <c r="F32" i="6"/>
  <c r="G23" i="6"/>
  <c r="F23" i="6"/>
  <c r="G14" i="6"/>
  <c r="G9" i="6"/>
  <c r="F9" i="6"/>
  <c r="G95" i="6" l="1"/>
  <c r="G8" i="6"/>
  <c r="F22" i="6"/>
  <c r="D72" i="6"/>
  <c r="D113" i="6"/>
  <c r="G152" i="6"/>
  <c r="G76" i="6"/>
  <c r="G68" i="6"/>
  <c r="G22" i="6"/>
  <c r="F152" i="6"/>
  <c r="D88" i="6"/>
  <c r="D97" i="6"/>
  <c r="B136" i="5" l="1"/>
  <c r="B113" i="5"/>
  <c r="B109" i="5"/>
  <c r="B54" i="5"/>
  <c r="B31" i="5"/>
  <c r="B18" i="5"/>
  <c r="B7" i="5"/>
  <c r="B5" i="5"/>
  <c r="B12" i="7" l="1"/>
  <c r="B108" i="5"/>
  <c r="B8" i="7" s="1"/>
  <c r="J27" i="7"/>
  <c r="B17" i="5"/>
  <c r="J26" i="7"/>
  <c r="B4" i="5"/>
  <c r="J25" i="7" l="1"/>
  <c r="J35" i="7" s="1"/>
  <c r="B3" i="5"/>
  <c r="B4" i="7" l="1"/>
  <c r="B147" i="5"/>
  <c r="B16" i="7" l="1"/>
  <c r="B21" i="7"/>
  <c r="U128" i="2" l="1"/>
  <c r="U116" i="2"/>
  <c r="V113" i="2"/>
  <c r="U113" i="2"/>
  <c r="U112" i="2"/>
  <c r="U111" i="2"/>
  <c r="U109" i="2"/>
  <c r="U108" i="2"/>
  <c r="U106" i="2"/>
  <c r="U105" i="2"/>
  <c r="U104" i="2"/>
  <c r="U102" i="2"/>
  <c r="U100" i="2"/>
  <c r="U44" i="2"/>
  <c r="W178" i="2" l="1"/>
  <c r="V178" i="2"/>
  <c r="W177" i="2"/>
  <c r="V177" i="2"/>
  <c r="U177" i="2"/>
  <c r="W176" i="2"/>
  <c r="V176" i="2"/>
  <c r="U176" i="2"/>
  <c r="O178" i="2"/>
  <c r="N178" i="2"/>
  <c r="O177" i="2"/>
  <c r="N177" i="2"/>
  <c r="M177" i="2"/>
  <c r="O176" i="2"/>
  <c r="N176" i="2"/>
  <c r="M176" i="2"/>
  <c r="K176" i="2"/>
  <c r="G178" i="2"/>
  <c r="F178" i="2"/>
  <c r="F177" i="2"/>
  <c r="E177" i="2"/>
  <c r="G176" i="2"/>
  <c r="W174" i="2"/>
  <c r="V174" i="2"/>
  <c r="U174" i="2"/>
  <c r="O174" i="2"/>
  <c r="N174" i="2"/>
  <c r="M174" i="2"/>
  <c r="F174" i="2"/>
  <c r="W173" i="2"/>
  <c r="V173" i="2"/>
  <c r="U173" i="2"/>
  <c r="W172" i="2"/>
  <c r="V172" i="2"/>
  <c r="U172" i="2"/>
  <c r="W170" i="2"/>
  <c r="V170" i="2"/>
  <c r="U170" i="2"/>
  <c r="W169" i="2"/>
  <c r="V169" i="2"/>
  <c r="U169" i="2"/>
  <c r="W168" i="2"/>
  <c r="V168" i="2"/>
  <c r="U168" i="2"/>
  <c r="W167" i="2"/>
  <c r="V167" i="2"/>
  <c r="U167" i="2"/>
  <c r="W166" i="2"/>
  <c r="V166" i="2"/>
  <c r="U166" i="2"/>
  <c r="W164" i="2"/>
  <c r="V164" i="2"/>
  <c r="U164" i="2"/>
  <c r="W163" i="2"/>
  <c r="V163" i="2"/>
  <c r="U163" i="2"/>
  <c r="W162" i="2"/>
  <c r="V162" i="2"/>
  <c r="U162" i="2"/>
  <c r="W160" i="2"/>
  <c r="V160" i="2"/>
  <c r="U160" i="2"/>
  <c r="W159" i="2"/>
  <c r="V159" i="2"/>
  <c r="U159" i="2"/>
  <c r="W158" i="2"/>
  <c r="V158" i="2"/>
  <c r="U158" i="2"/>
  <c r="W157" i="2"/>
  <c r="V157" i="2"/>
  <c r="U157" i="2"/>
  <c r="W155" i="2"/>
  <c r="V155" i="2"/>
  <c r="U155" i="2"/>
  <c r="W154" i="2"/>
  <c r="V154" i="2"/>
  <c r="U154" i="2"/>
  <c r="W153" i="2"/>
  <c r="V153" i="2"/>
  <c r="U153" i="2"/>
  <c r="O173" i="2"/>
  <c r="N173" i="2"/>
  <c r="M173" i="2"/>
  <c r="O172" i="2"/>
  <c r="N172" i="2"/>
  <c r="M172" i="2"/>
  <c r="O170" i="2"/>
  <c r="N170" i="2"/>
  <c r="M170" i="2"/>
  <c r="O169" i="2"/>
  <c r="N169" i="2"/>
  <c r="O168" i="2"/>
  <c r="N168" i="2"/>
  <c r="O167" i="2"/>
  <c r="N167" i="2"/>
  <c r="M167" i="2"/>
  <c r="O166" i="2"/>
  <c r="N166" i="2"/>
  <c r="O164" i="2"/>
  <c r="O163" i="2"/>
  <c r="N163" i="2"/>
  <c r="O162" i="2"/>
  <c r="N162" i="2"/>
  <c r="O160" i="2"/>
  <c r="N160" i="2"/>
  <c r="O159" i="2"/>
  <c r="N159" i="2"/>
  <c r="M159" i="2"/>
  <c r="O158" i="2"/>
  <c r="N158" i="2"/>
  <c r="O157" i="2"/>
  <c r="N157" i="2"/>
  <c r="O155" i="2"/>
  <c r="N155" i="2"/>
  <c r="M155" i="2"/>
  <c r="O154" i="2"/>
  <c r="N154" i="2"/>
  <c r="O153" i="2"/>
  <c r="N153" i="2"/>
  <c r="I173" i="2"/>
  <c r="G173" i="2"/>
  <c r="F173" i="2"/>
  <c r="G172" i="2"/>
  <c r="F172" i="2"/>
  <c r="G170" i="2"/>
  <c r="F170" i="2"/>
  <c r="G169" i="2"/>
  <c r="F169" i="2"/>
  <c r="G168" i="2"/>
  <c r="F168" i="2"/>
  <c r="G167" i="2"/>
  <c r="F167" i="2"/>
  <c r="G166" i="2"/>
  <c r="G164" i="2"/>
  <c r="G163" i="2"/>
  <c r="F163" i="2"/>
  <c r="G162" i="2"/>
  <c r="F162" i="2"/>
  <c r="G160" i="2"/>
  <c r="F160" i="2"/>
  <c r="G159" i="2"/>
  <c r="F159" i="2"/>
  <c r="G158" i="2"/>
  <c r="F158" i="2"/>
  <c r="G157" i="2"/>
  <c r="F157" i="2"/>
  <c r="G155" i="2"/>
  <c r="F155" i="2"/>
  <c r="G154" i="2"/>
  <c r="F154" i="2"/>
  <c r="G153" i="2"/>
  <c r="F153" i="2"/>
  <c r="W150" i="2"/>
  <c r="V150" i="2"/>
  <c r="U150" i="2"/>
  <c r="W149" i="2"/>
  <c r="V149" i="2"/>
  <c r="U149" i="2"/>
  <c r="W148" i="2"/>
  <c r="V148" i="2"/>
  <c r="U148" i="2"/>
  <c r="W147" i="2"/>
  <c r="V147" i="2"/>
  <c r="U147" i="2"/>
  <c r="W146" i="2"/>
  <c r="V146" i="2"/>
  <c r="U146" i="2"/>
  <c r="W145" i="2"/>
  <c r="V145" i="2"/>
  <c r="U145" i="2"/>
  <c r="W144" i="2"/>
  <c r="V144" i="2"/>
  <c r="U144" i="2"/>
  <c r="W143" i="2"/>
  <c r="V143" i="2"/>
  <c r="U143" i="2"/>
  <c r="W142" i="2"/>
  <c r="V142" i="2"/>
  <c r="U142" i="2"/>
  <c r="W141" i="2"/>
  <c r="V141" i="2"/>
  <c r="U141" i="2"/>
  <c r="O150" i="2"/>
  <c r="N150" i="2"/>
  <c r="M150" i="2"/>
  <c r="O149" i="2"/>
  <c r="N149" i="2"/>
  <c r="M149" i="2"/>
  <c r="O148" i="2"/>
  <c r="N148" i="2"/>
  <c r="M148" i="2"/>
  <c r="O147" i="2"/>
  <c r="N147" i="2"/>
  <c r="M147" i="2"/>
  <c r="O146" i="2"/>
  <c r="N146" i="2"/>
  <c r="M146" i="2"/>
  <c r="O145" i="2"/>
  <c r="N145" i="2"/>
  <c r="M145" i="2"/>
  <c r="O144" i="2"/>
  <c r="N144" i="2"/>
  <c r="M144" i="2"/>
  <c r="O143" i="2"/>
  <c r="N143" i="2"/>
  <c r="O142" i="2"/>
  <c r="N142" i="2"/>
  <c r="M142" i="2"/>
  <c r="O141" i="2"/>
  <c r="N141" i="2"/>
  <c r="M141" i="2"/>
  <c r="G150" i="2"/>
  <c r="F150" i="2"/>
  <c r="G149" i="2"/>
  <c r="G148" i="2"/>
  <c r="F148" i="2"/>
  <c r="G147" i="2"/>
  <c r="F147" i="2"/>
  <c r="G146" i="2"/>
  <c r="F146" i="2"/>
  <c r="G145" i="2"/>
  <c r="F145" i="2"/>
  <c r="G144" i="2"/>
  <c r="F144" i="2"/>
  <c r="G143" i="2"/>
  <c r="G142" i="2"/>
  <c r="F142" i="2"/>
  <c r="E142" i="2"/>
  <c r="G141" i="2"/>
  <c r="F141" i="2"/>
  <c r="W138" i="2"/>
  <c r="V138" i="2"/>
  <c r="U138" i="2"/>
  <c r="W137" i="2"/>
  <c r="V137" i="2"/>
  <c r="U137" i="2"/>
  <c r="W136" i="2"/>
  <c r="V136" i="2"/>
  <c r="U136" i="2"/>
  <c r="W135" i="2"/>
  <c r="V135" i="2"/>
  <c r="U135" i="2"/>
  <c r="W134" i="2"/>
  <c r="V134" i="2"/>
  <c r="U134" i="2"/>
  <c r="W133" i="2"/>
  <c r="V133" i="2"/>
  <c r="U133" i="2"/>
  <c r="W131" i="2"/>
  <c r="V131" i="2"/>
  <c r="U131" i="2"/>
  <c r="O138" i="2"/>
  <c r="N138" i="2"/>
  <c r="K138" i="2"/>
  <c r="J138" i="2"/>
  <c r="I138" i="2"/>
  <c r="G138" i="2"/>
  <c r="F138" i="2"/>
  <c r="O137" i="2"/>
  <c r="N137" i="2"/>
  <c r="K137" i="2"/>
  <c r="J137" i="2"/>
  <c r="I137" i="2"/>
  <c r="G137" i="2"/>
  <c r="O136" i="2"/>
  <c r="N136" i="2"/>
  <c r="K136" i="2"/>
  <c r="J136" i="2"/>
  <c r="I136" i="2"/>
  <c r="G136" i="2"/>
  <c r="F136" i="2"/>
  <c r="O135" i="2"/>
  <c r="N135" i="2"/>
  <c r="M135" i="2"/>
  <c r="K135" i="2"/>
  <c r="J135" i="2"/>
  <c r="I135" i="2"/>
  <c r="G135" i="2"/>
  <c r="O134" i="2"/>
  <c r="N134" i="2"/>
  <c r="M134" i="2"/>
  <c r="K134" i="2"/>
  <c r="J134" i="2"/>
  <c r="I134" i="2"/>
  <c r="G134" i="2"/>
  <c r="F134" i="2"/>
  <c r="O133" i="2"/>
  <c r="N133" i="2"/>
  <c r="M133" i="2"/>
  <c r="K133" i="2"/>
  <c r="J133" i="2"/>
  <c r="I133" i="2"/>
  <c r="G133" i="2"/>
  <c r="O131" i="2"/>
  <c r="N131" i="2"/>
  <c r="M131" i="2"/>
  <c r="K131" i="2"/>
  <c r="J131" i="2"/>
  <c r="I131" i="2"/>
  <c r="G131" i="2"/>
  <c r="F131" i="2"/>
  <c r="W129" i="2"/>
  <c r="V129" i="2"/>
  <c r="U129" i="2"/>
  <c r="W128" i="2"/>
  <c r="V128" i="2"/>
  <c r="W127" i="2"/>
  <c r="V127" i="2"/>
  <c r="U127" i="2"/>
  <c r="W126" i="2"/>
  <c r="V126" i="2"/>
  <c r="W125" i="2"/>
  <c r="V125" i="2"/>
  <c r="U125" i="2"/>
  <c r="W124" i="2"/>
  <c r="V124" i="2"/>
  <c r="U124" i="2"/>
  <c r="W123" i="2"/>
  <c r="V123" i="2"/>
  <c r="U123" i="2"/>
  <c r="W121" i="2"/>
  <c r="V121" i="2"/>
  <c r="U121" i="2"/>
  <c r="O129" i="2"/>
  <c r="N129" i="2"/>
  <c r="M129" i="2"/>
  <c r="O127" i="2"/>
  <c r="N127" i="2"/>
  <c r="M127" i="2"/>
  <c r="O126" i="2"/>
  <c r="N126" i="2"/>
  <c r="M126" i="2"/>
  <c r="O125" i="2"/>
  <c r="N125" i="2"/>
  <c r="M125" i="2"/>
  <c r="O124" i="2"/>
  <c r="N124" i="2"/>
  <c r="M124" i="2"/>
  <c r="O123" i="2"/>
  <c r="N123" i="2"/>
  <c r="M123" i="2"/>
  <c r="O121" i="2"/>
  <c r="N121" i="2"/>
  <c r="M121" i="2"/>
  <c r="G129" i="2"/>
  <c r="F129" i="2"/>
  <c r="G127" i="2"/>
  <c r="F127" i="2"/>
  <c r="G126" i="2"/>
  <c r="F126" i="2"/>
  <c r="G125" i="2"/>
  <c r="F125" i="2"/>
  <c r="J124" i="2"/>
  <c r="G124" i="2"/>
  <c r="G123" i="2"/>
  <c r="F123" i="2"/>
  <c r="G121" i="2"/>
  <c r="F121" i="2"/>
  <c r="W119" i="2"/>
  <c r="V119" i="2"/>
  <c r="U119" i="2"/>
  <c r="W118" i="2"/>
  <c r="V118" i="2"/>
  <c r="U118" i="2"/>
  <c r="W117" i="2"/>
  <c r="V117" i="2"/>
  <c r="U117" i="2"/>
  <c r="W116" i="2"/>
  <c r="V116" i="2"/>
  <c r="W115" i="2"/>
  <c r="V115" i="2"/>
  <c r="W113" i="2"/>
  <c r="W112" i="2"/>
  <c r="V112" i="2"/>
  <c r="W111" i="2"/>
  <c r="V111" i="2"/>
  <c r="W110" i="2"/>
  <c r="V110" i="2"/>
  <c r="W109" i="2"/>
  <c r="V109" i="2"/>
  <c r="W108" i="2"/>
  <c r="V108" i="2"/>
  <c r="W106" i="2"/>
  <c r="V106" i="2"/>
  <c r="W105" i="2"/>
  <c r="V105" i="2"/>
  <c r="W104" i="2"/>
  <c r="V104" i="2"/>
  <c r="W103" i="2"/>
  <c r="V103" i="2"/>
  <c r="U103" i="2"/>
  <c r="W102" i="2"/>
  <c r="V102" i="2"/>
  <c r="W101" i="2"/>
  <c r="V101" i="2"/>
  <c r="W100" i="2"/>
  <c r="V100" i="2"/>
  <c r="W98" i="2"/>
  <c r="V98" i="2"/>
  <c r="U98" i="2"/>
  <c r="O119" i="2"/>
  <c r="N119" i="2"/>
  <c r="M119" i="2"/>
  <c r="O118" i="2"/>
  <c r="N118" i="2"/>
  <c r="M118" i="2"/>
  <c r="O117" i="2"/>
  <c r="N117" i="2"/>
  <c r="M117" i="2"/>
  <c r="O116" i="2"/>
  <c r="N116" i="2"/>
  <c r="M116" i="2"/>
  <c r="O115" i="2"/>
  <c r="N115" i="2"/>
  <c r="M115" i="2"/>
  <c r="O113" i="2"/>
  <c r="N113" i="2"/>
  <c r="M113" i="2"/>
  <c r="O112" i="2"/>
  <c r="N112" i="2"/>
  <c r="M112" i="2"/>
  <c r="O111" i="2"/>
  <c r="N111" i="2"/>
  <c r="M111" i="2"/>
  <c r="O110" i="2"/>
  <c r="N110" i="2"/>
  <c r="M110" i="2"/>
  <c r="O109" i="2"/>
  <c r="N109" i="2"/>
  <c r="M109" i="2"/>
  <c r="O108" i="2"/>
  <c r="N108" i="2"/>
  <c r="M108" i="2"/>
  <c r="O106" i="2"/>
  <c r="N106" i="2"/>
  <c r="M106" i="2"/>
  <c r="O105" i="2"/>
  <c r="N105" i="2"/>
  <c r="M105" i="2"/>
  <c r="O104" i="2"/>
  <c r="N104" i="2"/>
  <c r="M104" i="2"/>
  <c r="O103" i="2"/>
  <c r="N103" i="2"/>
  <c r="M103" i="2"/>
  <c r="O102" i="2"/>
  <c r="N102" i="2"/>
  <c r="M102" i="2"/>
  <c r="O101" i="2"/>
  <c r="N101" i="2"/>
  <c r="M101" i="2"/>
  <c r="O100" i="2"/>
  <c r="N100" i="2"/>
  <c r="M100" i="2"/>
  <c r="O98" i="2"/>
  <c r="N98" i="2"/>
  <c r="M98" i="2"/>
  <c r="G119" i="2"/>
  <c r="F119" i="2"/>
  <c r="G118" i="2"/>
  <c r="G117" i="2"/>
  <c r="F117" i="2"/>
  <c r="G116" i="2"/>
  <c r="F116" i="2"/>
  <c r="G115" i="2"/>
  <c r="F115" i="2"/>
  <c r="G113" i="2"/>
  <c r="F113" i="2"/>
  <c r="G112" i="2"/>
  <c r="F112" i="2"/>
  <c r="G111" i="2"/>
  <c r="G110" i="2"/>
  <c r="F110" i="2"/>
  <c r="G109" i="2"/>
  <c r="G108" i="2"/>
  <c r="F108" i="2"/>
  <c r="G106" i="2"/>
  <c r="G105" i="2"/>
  <c r="G104" i="2"/>
  <c r="F104" i="2"/>
  <c r="G103" i="2"/>
  <c r="F103" i="2"/>
  <c r="E103" i="2"/>
  <c r="G102" i="2"/>
  <c r="G101" i="2"/>
  <c r="F101" i="2"/>
  <c r="G100" i="2"/>
  <c r="F100" i="2"/>
  <c r="G98" i="2"/>
  <c r="F98" i="2"/>
  <c r="W96" i="2"/>
  <c r="V96" i="2"/>
  <c r="U96" i="2"/>
  <c r="W94" i="2"/>
  <c r="V94" i="2"/>
  <c r="U94" i="2"/>
  <c r="O96" i="2"/>
  <c r="N96" i="2"/>
  <c r="M96" i="2"/>
  <c r="O94" i="2"/>
  <c r="N94" i="2"/>
  <c r="M94" i="2"/>
  <c r="G96" i="2"/>
  <c r="F96" i="2"/>
  <c r="G94" i="2"/>
  <c r="F94" i="2"/>
  <c r="W92" i="2"/>
  <c r="V92" i="2"/>
  <c r="U92" i="2"/>
  <c r="W91" i="2"/>
  <c r="V91" i="2"/>
  <c r="U91" i="2"/>
  <c r="W89" i="2"/>
  <c r="V89" i="2"/>
  <c r="U89" i="2"/>
  <c r="W88" i="2"/>
  <c r="V88" i="2"/>
  <c r="U88" i="2"/>
  <c r="W86" i="2"/>
  <c r="V86" i="2"/>
  <c r="U86" i="2"/>
  <c r="W85" i="2"/>
  <c r="V85" i="2"/>
  <c r="U85" i="2"/>
  <c r="W84" i="2"/>
  <c r="V84" i="2"/>
  <c r="U84" i="2"/>
  <c r="W83" i="2"/>
  <c r="V83" i="2"/>
  <c r="U83" i="2"/>
  <c r="W82" i="2"/>
  <c r="V82" i="2"/>
  <c r="U82" i="2"/>
  <c r="W81" i="2"/>
  <c r="V81" i="2"/>
  <c r="U81" i="2"/>
  <c r="W80" i="2"/>
  <c r="V80" i="2"/>
  <c r="U80" i="2"/>
  <c r="O92" i="2"/>
  <c r="N92" i="2"/>
  <c r="M92" i="2"/>
  <c r="O91" i="2"/>
  <c r="N91" i="2"/>
  <c r="M91" i="2"/>
  <c r="O89" i="2"/>
  <c r="N89" i="2"/>
  <c r="O88" i="2"/>
  <c r="N88" i="2"/>
  <c r="M88" i="2"/>
  <c r="O86" i="2"/>
  <c r="N86" i="2"/>
  <c r="O85" i="2"/>
  <c r="N85" i="2"/>
  <c r="O84" i="2"/>
  <c r="N84" i="2"/>
  <c r="M84" i="2"/>
  <c r="O83" i="2"/>
  <c r="N83" i="2"/>
  <c r="M83" i="2"/>
  <c r="O82" i="2"/>
  <c r="N82" i="2"/>
  <c r="M82" i="2"/>
  <c r="O81" i="2"/>
  <c r="N81" i="2"/>
  <c r="M81" i="2"/>
  <c r="O80" i="2"/>
  <c r="N80" i="2"/>
  <c r="M80" i="2"/>
  <c r="K92" i="2"/>
  <c r="J92" i="2"/>
  <c r="I92" i="2"/>
  <c r="G92" i="2"/>
  <c r="F92" i="2"/>
  <c r="K91" i="2"/>
  <c r="J91" i="2"/>
  <c r="I91" i="2"/>
  <c r="G91" i="2"/>
  <c r="F91" i="2"/>
  <c r="E91" i="2"/>
  <c r="K89" i="2"/>
  <c r="J89" i="2"/>
  <c r="I89" i="2"/>
  <c r="G89" i="2"/>
  <c r="F89" i="2"/>
  <c r="K88" i="2"/>
  <c r="J88" i="2"/>
  <c r="I88" i="2"/>
  <c r="G88" i="2"/>
  <c r="E88" i="2"/>
  <c r="G86" i="2"/>
  <c r="F86" i="2"/>
  <c r="G85" i="2"/>
  <c r="F85" i="2"/>
  <c r="G84" i="2"/>
  <c r="F84" i="2"/>
  <c r="G83" i="2"/>
  <c r="F83" i="2"/>
  <c r="G82" i="2"/>
  <c r="F82" i="2"/>
  <c r="G80" i="2"/>
  <c r="F80" i="2"/>
  <c r="E80" i="2"/>
  <c r="W77" i="2"/>
  <c r="V77" i="2"/>
  <c r="U77" i="2"/>
  <c r="W76" i="2"/>
  <c r="V76" i="2"/>
  <c r="U76" i="2"/>
  <c r="W75" i="2"/>
  <c r="V75" i="2"/>
  <c r="U75" i="2"/>
  <c r="W73" i="2"/>
  <c r="V73" i="2"/>
  <c r="U73" i="2"/>
  <c r="W72" i="2"/>
  <c r="V72" i="2"/>
  <c r="U72" i="2"/>
  <c r="O77" i="2"/>
  <c r="N77" i="2"/>
  <c r="M77" i="2"/>
  <c r="K77" i="2"/>
  <c r="J77" i="2"/>
  <c r="G77" i="2"/>
  <c r="O76" i="2"/>
  <c r="N76" i="2"/>
  <c r="M76" i="2"/>
  <c r="K76" i="2"/>
  <c r="J76" i="2"/>
  <c r="G76" i="2"/>
  <c r="F76" i="2"/>
  <c r="O75" i="2"/>
  <c r="N75" i="2"/>
  <c r="M75" i="2"/>
  <c r="K75" i="2"/>
  <c r="J75" i="2"/>
  <c r="G75" i="2"/>
  <c r="F75" i="2"/>
  <c r="O73" i="2"/>
  <c r="N73" i="2"/>
  <c r="M73" i="2"/>
  <c r="K73" i="2"/>
  <c r="J73" i="2"/>
  <c r="G73" i="2"/>
  <c r="F73" i="2"/>
  <c r="O72" i="2"/>
  <c r="N72" i="2"/>
  <c r="M72" i="2"/>
  <c r="K72" i="2"/>
  <c r="J72" i="2"/>
  <c r="G72" i="2"/>
  <c r="F72" i="2"/>
  <c r="W69" i="2"/>
  <c r="V69" i="2"/>
  <c r="U69" i="2"/>
  <c r="W68" i="2"/>
  <c r="V68" i="2"/>
  <c r="U68" i="2"/>
  <c r="W66" i="2"/>
  <c r="V66" i="2"/>
  <c r="U66" i="2"/>
  <c r="W65" i="2"/>
  <c r="V65" i="2"/>
  <c r="U65" i="2"/>
  <c r="W64" i="2"/>
  <c r="U64" i="2"/>
  <c r="W63" i="2"/>
  <c r="V63" i="2"/>
  <c r="U63" i="2"/>
  <c r="W61" i="2"/>
  <c r="V61" i="2"/>
  <c r="U61" i="2"/>
  <c r="W60" i="2"/>
  <c r="U60" i="2"/>
  <c r="W59" i="2"/>
  <c r="V59" i="2"/>
  <c r="U59" i="2"/>
  <c r="W58" i="2"/>
  <c r="V58" i="2"/>
  <c r="U58" i="2"/>
  <c r="W57" i="2"/>
  <c r="V57" i="2"/>
  <c r="U57" i="2"/>
  <c r="W56" i="2"/>
  <c r="V56" i="2"/>
  <c r="U56" i="2"/>
  <c r="O69" i="2"/>
  <c r="N69" i="2"/>
  <c r="M69" i="2"/>
  <c r="K69" i="2"/>
  <c r="O68" i="2"/>
  <c r="N68" i="2"/>
  <c r="M68" i="2"/>
  <c r="K68" i="2"/>
  <c r="O66" i="2"/>
  <c r="N66" i="2"/>
  <c r="K66" i="2"/>
  <c r="O65" i="2"/>
  <c r="N65" i="2"/>
  <c r="M65" i="2"/>
  <c r="K65" i="2"/>
  <c r="O64" i="2"/>
  <c r="N64" i="2"/>
  <c r="K64" i="2"/>
  <c r="O63" i="2"/>
  <c r="N63" i="2"/>
  <c r="M63" i="2"/>
  <c r="K63" i="2"/>
  <c r="O61" i="2"/>
  <c r="N61" i="2"/>
  <c r="M61" i="2"/>
  <c r="K61" i="2"/>
  <c r="O60" i="2"/>
  <c r="N60" i="2"/>
  <c r="M60" i="2"/>
  <c r="K60" i="2"/>
  <c r="O59" i="2"/>
  <c r="N59" i="2"/>
  <c r="M59" i="2"/>
  <c r="K59" i="2"/>
  <c r="J59" i="2"/>
  <c r="O58" i="2"/>
  <c r="N58" i="2"/>
  <c r="M58" i="2"/>
  <c r="K58" i="2"/>
  <c r="O57" i="2"/>
  <c r="N57" i="2"/>
  <c r="M57" i="2"/>
  <c r="K57" i="2"/>
  <c r="O56" i="2"/>
  <c r="N56" i="2"/>
  <c r="M56" i="2"/>
  <c r="K56" i="2"/>
  <c r="G69" i="2"/>
  <c r="F69" i="2"/>
  <c r="I68" i="2"/>
  <c r="G68" i="2"/>
  <c r="F68" i="2"/>
  <c r="G66" i="2"/>
  <c r="F66" i="2"/>
  <c r="G65" i="2"/>
  <c r="F65" i="2"/>
  <c r="G64" i="2"/>
  <c r="F64" i="2"/>
  <c r="G63" i="2"/>
  <c r="F63" i="2"/>
  <c r="G61" i="2"/>
  <c r="F61" i="2"/>
  <c r="G60" i="2"/>
  <c r="F60" i="2"/>
  <c r="E60" i="2"/>
  <c r="G59" i="2"/>
  <c r="F59" i="2"/>
  <c r="G58" i="2"/>
  <c r="G57" i="2"/>
  <c r="G56" i="2"/>
  <c r="W53" i="2"/>
  <c r="V53" i="2"/>
  <c r="U53" i="2"/>
  <c r="W52" i="2"/>
  <c r="V52" i="2"/>
  <c r="U52" i="2"/>
  <c r="W51" i="2"/>
  <c r="V51" i="2"/>
  <c r="U51" i="2"/>
  <c r="W49" i="2"/>
  <c r="V49" i="2"/>
  <c r="U49" i="2"/>
  <c r="O53" i="2"/>
  <c r="N53" i="2"/>
  <c r="M53" i="2"/>
  <c r="K53" i="2"/>
  <c r="O52" i="2"/>
  <c r="N52" i="2"/>
  <c r="M52" i="2"/>
  <c r="K52" i="2"/>
  <c r="O51" i="2"/>
  <c r="N51" i="2"/>
  <c r="M51" i="2"/>
  <c r="K51" i="2"/>
  <c r="O49" i="2"/>
  <c r="N49" i="2"/>
  <c r="M49" i="2"/>
  <c r="K49" i="2"/>
  <c r="G53" i="2"/>
  <c r="F53" i="2"/>
  <c r="E53" i="2"/>
  <c r="I52" i="2"/>
  <c r="G52" i="2"/>
  <c r="F52" i="2"/>
  <c r="G51" i="2"/>
  <c r="F51" i="2"/>
  <c r="G49" i="2"/>
  <c r="F49" i="2"/>
  <c r="W47" i="2"/>
  <c r="V47" i="2"/>
  <c r="U47" i="2"/>
  <c r="W46" i="2"/>
  <c r="V46" i="2"/>
  <c r="U46" i="2"/>
  <c r="W45" i="2"/>
  <c r="V45" i="2"/>
  <c r="U45" i="2"/>
  <c r="W44" i="2"/>
  <c r="V44" i="2"/>
  <c r="W43" i="2"/>
  <c r="V43" i="2"/>
  <c r="U43" i="2"/>
  <c r="W42" i="2"/>
  <c r="V42" i="2"/>
  <c r="U42" i="2"/>
  <c r="W40" i="2"/>
  <c r="V40" i="2"/>
  <c r="U40" i="2"/>
  <c r="W39" i="2"/>
  <c r="V39" i="2"/>
  <c r="U39" i="2"/>
  <c r="O47" i="2"/>
  <c r="N47" i="2"/>
  <c r="M47" i="2"/>
  <c r="K47" i="2"/>
  <c r="J47" i="2"/>
  <c r="O46" i="2"/>
  <c r="N46" i="2"/>
  <c r="K46" i="2"/>
  <c r="J46" i="2"/>
  <c r="O45" i="2"/>
  <c r="N45" i="2"/>
  <c r="M45" i="2"/>
  <c r="K45" i="2"/>
  <c r="O44" i="2"/>
  <c r="M44" i="2"/>
  <c r="K44" i="2"/>
  <c r="O43" i="2"/>
  <c r="N43" i="2"/>
  <c r="K43" i="2"/>
  <c r="O42" i="2"/>
  <c r="N42" i="2"/>
  <c r="M42" i="2"/>
  <c r="K42" i="2"/>
  <c r="O40" i="2"/>
  <c r="N40" i="2"/>
  <c r="K40" i="2"/>
  <c r="O39" i="2"/>
  <c r="N39" i="2"/>
  <c r="M39" i="2"/>
  <c r="K39" i="2"/>
  <c r="G47" i="2"/>
  <c r="F47" i="2"/>
  <c r="G46" i="2"/>
  <c r="F46" i="2"/>
  <c r="G45" i="2"/>
  <c r="G44" i="2"/>
  <c r="G43" i="2"/>
  <c r="F43" i="2"/>
  <c r="G42" i="2"/>
  <c r="F42" i="2"/>
  <c r="G40" i="2"/>
  <c r="F40" i="2"/>
  <c r="G39" i="2"/>
  <c r="W37" i="2"/>
  <c r="V37" i="2"/>
  <c r="U37" i="2"/>
  <c r="W36" i="2"/>
  <c r="V36" i="2"/>
  <c r="U36" i="2"/>
  <c r="W35" i="2"/>
  <c r="V35" i="2"/>
  <c r="U35" i="2"/>
  <c r="W33" i="2"/>
  <c r="V33" i="2"/>
  <c r="U33" i="2"/>
  <c r="W32" i="2"/>
  <c r="V32" i="2"/>
  <c r="U32" i="2"/>
  <c r="W31" i="2"/>
  <c r="V31" i="2"/>
  <c r="U31" i="2"/>
  <c r="W30" i="2"/>
  <c r="V30" i="2"/>
  <c r="U30" i="2"/>
  <c r="W29" i="2"/>
  <c r="V29" i="2"/>
  <c r="U29" i="2"/>
  <c r="W28" i="2"/>
  <c r="V28" i="2"/>
  <c r="U28" i="2"/>
  <c r="W27" i="2"/>
  <c r="V27" i="2"/>
  <c r="U27" i="2"/>
  <c r="W26" i="2"/>
  <c r="V26" i="2"/>
  <c r="U26" i="2"/>
  <c r="O37" i="2"/>
  <c r="N37" i="2"/>
  <c r="M37" i="2"/>
  <c r="K37" i="2"/>
  <c r="J37" i="2"/>
  <c r="G37" i="2"/>
  <c r="F37" i="2"/>
  <c r="O36" i="2"/>
  <c r="N36" i="2"/>
  <c r="M36" i="2"/>
  <c r="K36" i="2"/>
  <c r="J36" i="2"/>
  <c r="G36" i="2"/>
  <c r="F36" i="2"/>
  <c r="O35" i="2"/>
  <c r="N35" i="2"/>
  <c r="M35" i="2"/>
  <c r="K35" i="2"/>
  <c r="J35" i="2"/>
  <c r="G35" i="2"/>
  <c r="F35" i="2"/>
  <c r="O33" i="2"/>
  <c r="N33" i="2"/>
  <c r="M33" i="2"/>
  <c r="K33" i="2"/>
  <c r="J33" i="2"/>
  <c r="G33" i="2"/>
  <c r="F33" i="2"/>
  <c r="O32" i="2"/>
  <c r="N32" i="2"/>
  <c r="M32" i="2"/>
  <c r="K32" i="2"/>
  <c r="J32" i="2"/>
  <c r="G32" i="2"/>
  <c r="F32" i="2"/>
  <c r="O31" i="2"/>
  <c r="N31" i="2"/>
  <c r="M31" i="2"/>
  <c r="K31" i="2"/>
  <c r="J31" i="2"/>
  <c r="G31" i="2"/>
  <c r="F31" i="2"/>
  <c r="O30" i="2"/>
  <c r="N30" i="2"/>
  <c r="M30" i="2"/>
  <c r="K30" i="2"/>
  <c r="J30" i="2"/>
  <c r="G30" i="2"/>
  <c r="F30" i="2"/>
  <c r="O29" i="2"/>
  <c r="N29" i="2"/>
  <c r="M29" i="2"/>
  <c r="K29" i="2"/>
  <c r="J29" i="2"/>
  <c r="G29" i="2"/>
  <c r="F29" i="2"/>
  <c r="O28" i="2"/>
  <c r="N28" i="2"/>
  <c r="M28" i="2"/>
  <c r="K28" i="2"/>
  <c r="J28" i="2"/>
  <c r="G28" i="2"/>
  <c r="F28" i="2"/>
  <c r="O27" i="2"/>
  <c r="N27" i="2"/>
  <c r="M27" i="2"/>
  <c r="K27" i="2"/>
  <c r="J27" i="2"/>
  <c r="G27" i="2"/>
  <c r="F27" i="2"/>
  <c r="O26" i="2"/>
  <c r="N26" i="2"/>
  <c r="M26" i="2"/>
  <c r="K26" i="2"/>
  <c r="J26" i="2"/>
  <c r="G26" i="2"/>
  <c r="F26" i="2"/>
  <c r="W23" i="2"/>
  <c r="V23" i="2"/>
  <c r="U23" i="2"/>
  <c r="W22" i="2"/>
  <c r="V22" i="2"/>
  <c r="U22" i="2"/>
  <c r="W21" i="2"/>
  <c r="V21" i="2"/>
  <c r="U21" i="2"/>
  <c r="W20" i="2"/>
  <c r="V20" i="2"/>
  <c r="U20" i="2"/>
  <c r="W19" i="2"/>
  <c r="V19" i="2"/>
  <c r="U19" i="2"/>
  <c r="W18" i="2"/>
  <c r="V18" i="2"/>
  <c r="U18" i="2"/>
  <c r="W17" i="2"/>
  <c r="V17" i="2"/>
  <c r="U17" i="2"/>
  <c r="W15" i="2"/>
  <c r="V15" i="2"/>
  <c r="U15" i="2"/>
  <c r="W14" i="2"/>
  <c r="V14" i="2"/>
  <c r="U14" i="2"/>
  <c r="W13" i="2"/>
  <c r="V13" i="2"/>
  <c r="U13" i="2"/>
  <c r="W12" i="2"/>
  <c r="V12" i="2"/>
  <c r="U12" i="2"/>
  <c r="O23" i="2"/>
  <c r="N23" i="2"/>
  <c r="M23" i="2"/>
  <c r="O22" i="2"/>
  <c r="N22" i="2"/>
  <c r="M22" i="2"/>
  <c r="O21" i="2"/>
  <c r="N21" i="2"/>
  <c r="M21" i="2"/>
  <c r="O20" i="2"/>
  <c r="N20" i="2"/>
  <c r="M20" i="2"/>
  <c r="O19" i="2"/>
  <c r="N19" i="2"/>
  <c r="M19" i="2"/>
  <c r="O18" i="2"/>
  <c r="N18" i="2"/>
  <c r="M18" i="2"/>
  <c r="O17" i="2"/>
  <c r="N17" i="2"/>
  <c r="M17" i="2"/>
  <c r="O15" i="2"/>
  <c r="N15" i="2"/>
  <c r="M15" i="2"/>
  <c r="O14" i="2"/>
  <c r="N14" i="2"/>
  <c r="M14" i="2"/>
  <c r="O13" i="2"/>
  <c r="N13" i="2"/>
  <c r="M13" i="2"/>
  <c r="O12" i="2"/>
  <c r="N12" i="2"/>
  <c r="M12" i="2"/>
  <c r="O175" i="2" l="1"/>
  <c r="L176" i="2"/>
  <c r="D178" i="2"/>
  <c r="D177" i="2"/>
  <c r="D176" i="2"/>
  <c r="T174" i="2"/>
  <c r="L174" i="2"/>
  <c r="T173" i="2"/>
  <c r="W171" i="2"/>
  <c r="T172" i="2"/>
  <c r="T171" i="2" s="1"/>
  <c r="T170" i="2"/>
  <c r="T169" i="2"/>
  <c r="T168" i="2"/>
  <c r="W165" i="2"/>
  <c r="T164" i="2"/>
  <c r="T160" i="2"/>
  <c r="T159" i="2"/>
  <c r="V156" i="2"/>
  <c r="W156" i="2"/>
  <c r="T157" i="2"/>
  <c r="W152" i="2"/>
  <c r="V152" i="2"/>
  <c r="L173" i="2"/>
  <c r="N171" i="2"/>
  <c r="L170" i="2"/>
  <c r="L169" i="2"/>
  <c r="L168" i="2"/>
  <c r="O165" i="2"/>
  <c r="L164" i="2"/>
  <c r="L163" i="2"/>
  <c r="L160" i="2"/>
  <c r="L159" i="2"/>
  <c r="L158" i="2"/>
  <c r="O152" i="2"/>
  <c r="L155" i="2"/>
  <c r="L154" i="2"/>
  <c r="L153" i="2"/>
  <c r="D173" i="2"/>
  <c r="G171" i="2"/>
  <c r="D170" i="2"/>
  <c r="D169" i="2"/>
  <c r="D168" i="2"/>
  <c r="D167" i="2"/>
  <c r="D160" i="2"/>
  <c r="D159" i="2"/>
  <c r="D158" i="2"/>
  <c r="D155" i="2"/>
  <c r="D154" i="2"/>
  <c r="D137" i="2"/>
  <c r="V114" i="2"/>
  <c r="L103" i="2"/>
  <c r="L102" i="2"/>
  <c r="O99" i="2"/>
  <c r="M99" i="2"/>
  <c r="L100" i="2"/>
  <c r="D117" i="2"/>
  <c r="D116" i="2"/>
  <c r="G114" i="2"/>
  <c r="D113" i="2"/>
  <c r="D112" i="2"/>
  <c r="D111" i="2"/>
  <c r="D106" i="2"/>
  <c r="D104" i="2"/>
  <c r="E99" i="2"/>
  <c r="D101" i="2"/>
  <c r="D100" i="2"/>
  <c r="D98" i="2"/>
  <c r="T94" i="2"/>
  <c r="L96" i="2"/>
  <c r="L94" i="2"/>
  <c r="G95" i="2"/>
  <c r="G93" i="2" s="1"/>
  <c r="D94" i="2"/>
  <c r="W90" i="2"/>
  <c r="T91" i="2"/>
  <c r="W87" i="2"/>
  <c r="U87" i="2"/>
  <c r="T88" i="2"/>
  <c r="T86" i="2"/>
  <c r="T82" i="2"/>
  <c r="T81" i="2"/>
  <c r="W79" i="2"/>
  <c r="T80" i="2"/>
  <c r="L92" i="2"/>
  <c r="L88" i="2"/>
  <c r="L86" i="2"/>
  <c r="L85" i="2"/>
  <c r="L84" i="2"/>
  <c r="L83" i="2"/>
  <c r="L82" i="2"/>
  <c r="O79" i="2"/>
  <c r="J90" i="2"/>
  <c r="K90" i="2"/>
  <c r="F90" i="2"/>
  <c r="K87" i="2"/>
  <c r="H89" i="2"/>
  <c r="F87" i="2"/>
  <c r="J87" i="2"/>
  <c r="G87" i="2"/>
  <c r="D86" i="2"/>
  <c r="D85" i="2"/>
  <c r="D84" i="2"/>
  <c r="D83" i="2"/>
  <c r="G79" i="2"/>
  <c r="D80" i="2"/>
  <c r="V71" i="2"/>
  <c r="W71" i="2"/>
  <c r="L77" i="2"/>
  <c r="H77" i="2"/>
  <c r="N74" i="2"/>
  <c r="O74" i="2"/>
  <c r="M74" i="2"/>
  <c r="H75" i="2"/>
  <c r="N71" i="2"/>
  <c r="H73" i="2"/>
  <c r="G71" i="2"/>
  <c r="O71" i="2"/>
  <c r="M71" i="2"/>
  <c r="H72" i="2"/>
  <c r="H71" i="2" s="1"/>
  <c r="U67" i="2"/>
  <c r="T65" i="2"/>
  <c r="T64" i="2"/>
  <c r="W62" i="2"/>
  <c r="U62" i="2"/>
  <c r="T61" i="2"/>
  <c r="T59" i="2"/>
  <c r="T58" i="2"/>
  <c r="U55" i="2"/>
  <c r="T56" i="2"/>
  <c r="L69" i="2"/>
  <c r="L68" i="2"/>
  <c r="L66" i="2"/>
  <c r="H66" i="2"/>
  <c r="L65" i="2"/>
  <c r="N62" i="2"/>
  <c r="L63" i="2"/>
  <c r="L61" i="2"/>
  <c r="L60" i="2"/>
  <c r="O55" i="2"/>
  <c r="M55" i="2"/>
  <c r="J55" i="2"/>
  <c r="L58" i="2"/>
  <c r="H58" i="2"/>
  <c r="H57" i="2"/>
  <c r="N55" i="2"/>
  <c r="H56" i="2"/>
  <c r="F67" i="2"/>
  <c r="D68" i="2"/>
  <c r="D66" i="2"/>
  <c r="D64" i="2"/>
  <c r="D61" i="2"/>
  <c r="D59" i="2"/>
  <c r="D57" i="2"/>
  <c r="W50" i="2"/>
  <c r="T51" i="2"/>
  <c r="L53" i="2"/>
  <c r="H53" i="2"/>
  <c r="L49" i="2"/>
  <c r="K48" i="2"/>
  <c r="D53" i="2"/>
  <c r="H52" i="2"/>
  <c r="D52" i="2"/>
  <c r="D49" i="2"/>
  <c r="H40" i="2"/>
  <c r="H39" i="2"/>
  <c r="D44" i="2"/>
  <c r="F41" i="2"/>
  <c r="F38" i="2" s="1"/>
  <c r="V107" i="2"/>
  <c r="T111" i="2"/>
  <c r="T106" i="2"/>
  <c r="E13" i="3"/>
  <c r="E12" i="3"/>
  <c r="E9" i="3"/>
  <c r="E8" i="3"/>
  <c r="E5" i="3"/>
  <c r="E4" i="3"/>
  <c r="O90" i="2"/>
  <c r="E90" i="2"/>
  <c r="I87" i="2"/>
  <c r="F79" i="2"/>
  <c r="D77" i="2"/>
  <c r="H61" i="2"/>
  <c r="H60" i="2"/>
  <c r="I67" i="2"/>
  <c r="D39" i="2"/>
  <c r="G11" i="2"/>
  <c r="B5" i="1"/>
  <c r="C5" i="1"/>
  <c r="D5" i="1"/>
  <c r="F5" i="1"/>
  <c r="B7" i="1"/>
  <c r="C7" i="1"/>
  <c r="D7" i="1"/>
  <c r="F7" i="1"/>
  <c r="B9" i="1"/>
  <c r="B4" i="1" s="1"/>
  <c r="C9" i="1"/>
  <c r="D9" i="1"/>
  <c r="F9" i="1"/>
  <c r="B16" i="1"/>
  <c r="C16" i="1"/>
  <c r="D16" i="1"/>
  <c r="F16" i="1"/>
  <c r="B28" i="1"/>
  <c r="C28" i="1"/>
  <c r="D28" i="1"/>
  <c r="F28" i="1"/>
  <c r="B55" i="1"/>
  <c r="B15" i="1" s="1"/>
  <c r="C55" i="1"/>
  <c r="D55" i="1"/>
  <c r="F55" i="1"/>
  <c r="B65" i="1"/>
  <c r="C65" i="1"/>
  <c r="D65" i="1"/>
  <c r="F65" i="1"/>
  <c r="B113" i="1"/>
  <c r="C113" i="1"/>
  <c r="D113" i="1"/>
  <c r="F113" i="1"/>
  <c r="F112" i="1" s="1"/>
  <c r="F8" i="3" s="1"/>
  <c r="B118" i="1"/>
  <c r="B112" i="1" s="1"/>
  <c r="B8" i="3" s="1"/>
  <c r="B10" i="3" s="1"/>
  <c r="C118" i="1"/>
  <c r="D118" i="1"/>
  <c r="F118" i="1"/>
  <c r="B129" i="1"/>
  <c r="B12" i="3" s="1"/>
  <c r="B14" i="3" s="1"/>
  <c r="C129" i="1"/>
  <c r="C12" i="3" s="1"/>
  <c r="D129" i="1"/>
  <c r="D12" i="3" s="1"/>
  <c r="F129" i="1"/>
  <c r="F12" i="3" s="1"/>
  <c r="E11" i="2"/>
  <c r="F11" i="2"/>
  <c r="I11" i="2"/>
  <c r="J11" i="2"/>
  <c r="K11" i="2"/>
  <c r="D12" i="2"/>
  <c r="H12" i="2"/>
  <c r="D13" i="2"/>
  <c r="H13" i="2"/>
  <c r="D14" i="2"/>
  <c r="H14" i="2"/>
  <c r="D15" i="2"/>
  <c r="H15" i="2"/>
  <c r="E16" i="2"/>
  <c r="F16" i="2"/>
  <c r="G16" i="2"/>
  <c r="I16" i="2"/>
  <c r="I10" i="2" s="1"/>
  <c r="J16" i="2"/>
  <c r="K16" i="2"/>
  <c r="D17" i="2"/>
  <c r="H17" i="2"/>
  <c r="D18" i="2"/>
  <c r="H18" i="2"/>
  <c r="D19" i="2"/>
  <c r="H19" i="2"/>
  <c r="D20" i="2"/>
  <c r="H20" i="2"/>
  <c r="D21" i="2"/>
  <c r="H21" i="2"/>
  <c r="D22" i="2"/>
  <c r="H22" i="2"/>
  <c r="D23" i="2"/>
  <c r="H23" i="2"/>
  <c r="E25" i="2"/>
  <c r="I25" i="2"/>
  <c r="H33" i="2"/>
  <c r="E34" i="2"/>
  <c r="I34" i="2"/>
  <c r="T37" i="2"/>
  <c r="E41" i="2"/>
  <c r="E38" i="2"/>
  <c r="I41" i="2"/>
  <c r="I38" i="2" s="1"/>
  <c r="J41" i="2"/>
  <c r="J38" i="2" s="1"/>
  <c r="H43" i="2"/>
  <c r="H45" i="2"/>
  <c r="D47" i="2"/>
  <c r="E50" i="2"/>
  <c r="E48" i="2" s="1"/>
  <c r="E107" i="2"/>
  <c r="E114" i="2"/>
  <c r="J50" i="2"/>
  <c r="J48" i="2" s="1"/>
  <c r="G50" i="2"/>
  <c r="G48" i="2" s="1"/>
  <c r="O50" i="2"/>
  <c r="O48" i="2" s="1"/>
  <c r="E55" i="2"/>
  <c r="I55" i="2"/>
  <c r="G55" i="2"/>
  <c r="D58" i="2"/>
  <c r="F55" i="2"/>
  <c r="E62" i="2"/>
  <c r="I62" i="2"/>
  <c r="J62" i="2"/>
  <c r="H63" i="2"/>
  <c r="H64" i="2"/>
  <c r="E67" i="2"/>
  <c r="J67" i="2"/>
  <c r="K67" i="2"/>
  <c r="N67" i="2"/>
  <c r="H69" i="2"/>
  <c r="E71" i="2"/>
  <c r="I71" i="2"/>
  <c r="E74" i="2"/>
  <c r="I74" i="2"/>
  <c r="W74" i="2"/>
  <c r="I79" i="2"/>
  <c r="J79" i="2"/>
  <c r="K79" i="2"/>
  <c r="H80" i="2"/>
  <c r="H79" i="2" s="1"/>
  <c r="D81" i="2"/>
  <c r="H81" i="2"/>
  <c r="H82" i="2"/>
  <c r="H83" i="2"/>
  <c r="H84" i="2"/>
  <c r="H85" i="2"/>
  <c r="H86" i="2"/>
  <c r="E87" i="2"/>
  <c r="T89" i="2"/>
  <c r="H94" i="2"/>
  <c r="E95" i="2"/>
  <c r="E93" i="2" s="1"/>
  <c r="I95" i="2"/>
  <c r="I93" i="2" s="1"/>
  <c r="J95" i="2"/>
  <c r="J93" i="2" s="1"/>
  <c r="K95" i="2"/>
  <c r="K93" i="2" s="1"/>
  <c r="F95" i="2"/>
  <c r="F93" i="2" s="1"/>
  <c r="H96" i="2"/>
  <c r="H95" i="2" s="1"/>
  <c r="N95" i="2"/>
  <c r="N93" i="2" s="1"/>
  <c r="O95" i="2"/>
  <c r="O93" i="2" s="1"/>
  <c r="V95" i="2"/>
  <c r="W95" i="2"/>
  <c r="W93" i="2" s="1"/>
  <c r="H98" i="2"/>
  <c r="L98" i="2"/>
  <c r="I99" i="2"/>
  <c r="J99" i="2"/>
  <c r="K99" i="2"/>
  <c r="H100" i="2"/>
  <c r="H101" i="2"/>
  <c r="D102" i="2"/>
  <c r="H102" i="2"/>
  <c r="H103" i="2"/>
  <c r="H104" i="2"/>
  <c r="D105" i="2"/>
  <c r="H105" i="2"/>
  <c r="H106" i="2"/>
  <c r="I107" i="2"/>
  <c r="J107" i="2"/>
  <c r="K107" i="2"/>
  <c r="H108" i="2"/>
  <c r="D109" i="2"/>
  <c r="H109" i="2"/>
  <c r="H110" i="2"/>
  <c r="H111" i="2"/>
  <c r="H112" i="2"/>
  <c r="H113" i="2"/>
  <c r="I114" i="2"/>
  <c r="J114" i="2"/>
  <c r="K114" i="2"/>
  <c r="K97" i="2" s="1"/>
  <c r="H115" i="2"/>
  <c r="F114" i="2"/>
  <c r="H116" i="2"/>
  <c r="W114" i="2"/>
  <c r="H117" i="2"/>
  <c r="D118" i="2"/>
  <c r="H118" i="2"/>
  <c r="D119" i="2"/>
  <c r="H121" i="2"/>
  <c r="E122" i="2"/>
  <c r="E120" i="2" s="1"/>
  <c r="I122" i="2"/>
  <c r="I120" i="2" s="1"/>
  <c r="K122" i="2"/>
  <c r="K120" i="2" s="1"/>
  <c r="F122" i="2"/>
  <c r="F120" i="2" s="1"/>
  <c r="H123" i="2"/>
  <c r="N122" i="2"/>
  <c r="H125" i="2"/>
  <c r="H126" i="2"/>
  <c r="H127" i="2"/>
  <c r="H129" i="2"/>
  <c r="E132" i="2"/>
  <c r="E130" i="2" s="1"/>
  <c r="D133" i="2"/>
  <c r="F132" i="2"/>
  <c r="F130" i="2" s="1"/>
  <c r="O132" i="2"/>
  <c r="H136" i="2"/>
  <c r="H138" i="2"/>
  <c r="I140" i="2"/>
  <c r="I139" i="2" s="1"/>
  <c r="J140" i="2"/>
  <c r="J139" i="2" s="1"/>
  <c r="K140" i="2"/>
  <c r="K139" i="2" s="1"/>
  <c r="H141" i="2"/>
  <c r="E140" i="2"/>
  <c r="E139" i="2" s="1"/>
  <c r="H142" i="2"/>
  <c r="D143" i="2"/>
  <c r="H143" i="2"/>
  <c r="L143" i="2"/>
  <c r="H144" i="2"/>
  <c r="D145" i="2"/>
  <c r="H145" i="2"/>
  <c r="L145" i="2"/>
  <c r="H146" i="2"/>
  <c r="D147" i="2"/>
  <c r="H147" i="2"/>
  <c r="L147" i="2"/>
  <c r="H148" i="2"/>
  <c r="D149" i="2"/>
  <c r="H149" i="2"/>
  <c r="L149" i="2"/>
  <c r="H150" i="2"/>
  <c r="E152" i="2"/>
  <c r="I152" i="2"/>
  <c r="J152" i="2"/>
  <c r="K152" i="2"/>
  <c r="H153" i="2"/>
  <c r="H154" i="2"/>
  <c r="T154" i="2"/>
  <c r="H155" i="2"/>
  <c r="T155" i="2"/>
  <c r="E156" i="2"/>
  <c r="I156" i="2"/>
  <c r="J156" i="2"/>
  <c r="K156" i="2"/>
  <c r="K151" i="2" s="1"/>
  <c r="H157" i="2"/>
  <c r="M156" i="2"/>
  <c r="H158" i="2"/>
  <c r="H159" i="2"/>
  <c r="H160" i="2"/>
  <c r="E161" i="2"/>
  <c r="I161" i="2"/>
  <c r="J161" i="2"/>
  <c r="K161" i="2"/>
  <c r="F161" i="2"/>
  <c r="H162" i="2"/>
  <c r="H163" i="2"/>
  <c r="H164" i="2"/>
  <c r="E165" i="2"/>
  <c r="I165" i="2"/>
  <c r="J165" i="2"/>
  <c r="K165" i="2"/>
  <c r="H166" i="2"/>
  <c r="H167" i="2"/>
  <c r="H168" i="2"/>
  <c r="H169" i="2"/>
  <c r="H170" i="2"/>
  <c r="E171" i="2"/>
  <c r="I171" i="2"/>
  <c r="J171" i="2"/>
  <c r="K171" i="2"/>
  <c r="F171" i="2"/>
  <c r="H172" i="2"/>
  <c r="H171" i="2" s="1"/>
  <c r="O171" i="2"/>
  <c r="V171" i="2"/>
  <c r="H173" i="2"/>
  <c r="D174" i="2"/>
  <c r="H174" i="2"/>
  <c r="I175" i="2"/>
  <c r="J175" i="2"/>
  <c r="H176" i="2"/>
  <c r="H177" i="2"/>
  <c r="F175" i="2"/>
  <c r="H178" i="2"/>
  <c r="L178" i="2"/>
  <c r="M175" i="2"/>
  <c r="K175" i="2"/>
  <c r="G175" i="2"/>
  <c r="E175" i="2"/>
  <c r="U171" i="2"/>
  <c r="M171" i="2"/>
  <c r="F165" i="2"/>
  <c r="M161" i="2"/>
  <c r="G152" i="2"/>
  <c r="D141" i="2"/>
  <c r="D124" i="2"/>
  <c r="T121" i="2"/>
  <c r="D121" i="2"/>
  <c r="L108" i="2"/>
  <c r="N99" i="2"/>
  <c r="L166" i="2"/>
  <c r="T153" i="2"/>
  <c r="H133" i="2"/>
  <c r="F99" i="2"/>
  <c r="F25" i="2"/>
  <c r="L91" i="2"/>
  <c r="D88" i="2"/>
  <c r="L80" i="2"/>
  <c r="L75" i="2"/>
  <c r="L72" i="2"/>
  <c r="H68" i="2"/>
  <c r="V62" i="2"/>
  <c r="L56" i="2"/>
  <c r="D56" i="2"/>
  <c r="L51" i="2"/>
  <c r="D42" i="2"/>
  <c r="M34" i="2"/>
  <c r="H26" i="2"/>
  <c r="H88" i="2"/>
  <c r="T49" i="2"/>
  <c r="L42" i="2"/>
  <c r="H42" i="2"/>
  <c r="D40" i="2"/>
  <c r="L17" i="2"/>
  <c r="T167" i="2"/>
  <c r="D164" i="2"/>
  <c r="D153" i="2"/>
  <c r="U90" i="2"/>
  <c r="D60" i="2"/>
  <c r="L28" i="2"/>
  <c r="L52" i="2"/>
  <c r="W161" i="2"/>
  <c r="F156" i="2"/>
  <c r="M152" i="2"/>
  <c r="N140" i="2"/>
  <c r="N139" i="2" s="1"/>
  <c r="M132" i="2"/>
  <c r="M130" i="2" s="1"/>
  <c r="M87" i="2"/>
  <c r="T77" i="2"/>
  <c r="K55" i="2"/>
  <c r="N50" i="2"/>
  <c r="N48" i="2" s="1"/>
  <c r="L44" i="2"/>
  <c r="T33" i="2"/>
  <c r="L30" i="2"/>
  <c r="L21" i="2"/>
  <c r="U165" i="2"/>
  <c r="M165" i="2"/>
  <c r="O161" i="2"/>
  <c r="D163" i="2"/>
  <c r="N156" i="2"/>
  <c r="U152" i="2"/>
  <c r="F152" i="2"/>
  <c r="D103" i="2"/>
  <c r="V79" i="2"/>
  <c r="M79" i="2"/>
  <c r="D65" i="2"/>
  <c r="M62" i="2"/>
  <c r="T60" i="2"/>
  <c r="W55" i="2"/>
  <c r="L59" i="2"/>
  <c r="T53" i="2"/>
  <c r="D46" i="2"/>
  <c r="W41" i="2"/>
  <c r="W38" i="2" s="1"/>
  <c r="T27" i="2"/>
  <c r="K25" i="2"/>
  <c r="T22" i="2"/>
  <c r="T20" i="2"/>
  <c r="L18" i="2"/>
  <c r="O11" i="2"/>
  <c r="T158" i="2"/>
  <c r="K74" i="2"/>
  <c r="K71" i="2"/>
  <c r="D69" i="2"/>
  <c r="T57" i="2"/>
  <c r="D45" i="2"/>
  <c r="T13" i="2"/>
  <c r="T17" i="2"/>
  <c r="O62" i="2"/>
  <c r="L89" i="2"/>
  <c r="V41" i="2"/>
  <c r="V38" i="2" s="1"/>
  <c r="F62" i="2"/>
  <c r="L57" i="2"/>
  <c r="O67" i="2"/>
  <c r="H76" i="2"/>
  <c r="V87" i="2"/>
  <c r="T35" i="2"/>
  <c r="H46" i="2"/>
  <c r="T83" i="2"/>
  <c r="T66" i="2"/>
  <c r="H27" i="2"/>
  <c r="H29" i="2"/>
  <c r="H31" i="2"/>
  <c r="L32" i="2"/>
  <c r="T40" i="2"/>
  <c r="M50" i="2"/>
  <c r="M48" i="2" s="1"/>
  <c r="V50" i="2"/>
  <c r="V48" i="2" s="1"/>
  <c r="H92" i="2"/>
  <c r="T85" i="2"/>
  <c r="O87" i="2"/>
  <c r="T92" i="2"/>
  <c r="D11" i="2"/>
  <c r="J10" i="2"/>
  <c r="F10" i="2"/>
  <c r="L33" i="2"/>
  <c r="H59" i="2"/>
  <c r="W67" i="2"/>
  <c r="T84" i="2"/>
  <c r="M90" i="2"/>
  <c r="H140" i="2"/>
  <c r="D112" i="1"/>
  <c r="D8" i="3" s="1"/>
  <c r="C15" i="1"/>
  <c r="H93" i="2" l="1"/>
  <c r="E17" i="3"/>
  <c r="H99" i="2"/>
  <c r="N70" i="2"/>
  <c r="D4" i="1"/>
  <c r="E14" i="3"/>
  <c r="H139" i="2"/>
  <c r="F15" i="1"/>
  <c r="O70" i="2"/>
  <c r="U54" i="2"/>
  <c r="K10" i="2"/>
  <c r="M70" i="2"/>
  <c r="W78" i="2"/>
  <c r="E10" i="2"/>
  <c r="E6" i="3"/>
  <c r="H114" i="2"/>
  <c r="G10" i="2"/>
  <c r="I151" i="2"/>
  <c r="J97" i="2"/>
  <c r="D16" i="2"/>
  <c r="D10" i="2" s="1"/>
  <c r="E151" i="2"/>
  <c r="E16" i="3"/>
  <c r="E18" i="3" s="1"/>
  <c r="E10" i="3"/>
  <c r="J151" i="2"/>
  <c r="H107" i="2"/>
  <c r="I97" i="2"/>
  <c r="B3" i="1"/>
  <c r="H175" i="2"/>
  <c r="E70" i="2"/>
  <c r="I24" i="2"/>
  <c r="H16" i="2"/>
  <c r="H11" i="2"/>
  <c r="H10" i="2" s="1"/>
  <c r="C112" i="1"/>
  <c r="D15" i="1"/>
  <c r="D3" i="1" s="1"/>
  <c r="F4" i="1"/>
  <c r="F3" i="1" s="1"/>
  <c r="C4" i="1"/>
  <c r="C3" i="1" s="1"/>
  <c r="C4" i="3" s="1"/>
  <c r="K78" i="2"/>
  <c r="E97" i="2"/>
  <c r="T90" i="2"/>
  <c r="H74" i="2"/>
  <c r="H70" i="2" s="1"/>
  <c r="L87" i="2"/>
  <c r="T113" i="2"/>
  <c r="L55" i="2"/>
  <c r="D67" i="2"/>
  <c r="H87" i="2"/>
  <c r="L90" i="2"/>
  <c r="L50" i="2"/>
  <c r="L48" i="2" s="1"/>
  <c r="W70" i="2"/>
  <c r="I70" i="2"/>
  <c r="E24" i="2"/>
  <c r="I54" i="2"/>
  <c r="F54" i="2"/>
  <c r="D152" i="2"/>
  <c r="H165" i="2"/>
  <c r="H161" i="2"/>
  <c r="H156" i="2"/>
  <c r="H152" i="2"/>
  <c r="K70" i="2"/>
  <c r="T152" i="2"/>
  <c r="L152" i="2"/>
  <c r="J54" i="2"/>
  <c r="L104" i="2"/>
  <c r="L105" i="2"/>
  <c r="L106" i="2"/>
  <c r="M107" i="2"/>
  <c r="O107" i="2"/>
  <c r="L110" i="2"/>
  <c r="L111" i="2"/>
  <c r="L112" i="2"/>
  <c r="L113" i="2"/>
  <c r="O114" i="2"/>
  <c r="N114" i="2"/>
  <c r="L117" i="2"/>
  <c r="L118" i="2"/>
  <c r="L119" i="2"/>
  <c r="T98" i="2"/>
  <c r="T103" i="2"/>
  <c r="W99" i="2"/>
  <c r="T117" i="2"/>
  <c r="T118" i="2"/>
  <c r="T119" i="2"/>
  <c r="H131" i="2"/>
  <c r="L131" i="2"/>
  <c r="I132" i="2"/>
  <c r="I130" i="2" s="1"/>
  <c r="K132" i="2"/>
  <c r="K130" i="2" s="1"/>
  <c r="D134" i="2"/>
  <c r="H134" i="2"/>
  <c r="L134" i="2"/>
  <c r="M151" i="2"/>
  <c r="N175" i="2"/>
  <c r="T176" i="2"/>
  <c r="W175" i="2"/>
  <c r="E54" i="2"/>
  <c r="T104" i="2"/>
  <c r="T109" i="2"/>
  <c r="T112" i="2"/>
  <c r="T116" i="2"/>
  <c r="M11" i="2"/>
  <c r="L13" i="2"/>
  <c r="L14" i="2"/>
  <c r="L15" i="2"/>
  <c r="M16" i="2"/>
  <c r="O16" i="2"/>
  <c r="O10" i="2" s="1"/>
  <c r="L19" i="2"/>
  <c r="L16" i="2" s="1"/>
  <c r="L20" i="2"/>
  <c r="L22" i="2"/>
  <c r="L23" i="2"/>
  <c r="T12" i="2"/>
  <c r="U11" i="2"/>
  <c r="W11" i="2"/>
  <c r="T14" i="2"/>
  <c r="T15" i="2"/>
  <c r="V16" i="2"/>
  <c r="T18" i="2"/>
  <c r="W16" i="2"/>
  <c r="T19" i="2"/>
  <c r="T21" i="2"/>
  <c r="T23" i="2"/>
  <c r="G25" i="2"/>
  <c r="N25" i="2"/>
  <c r="D27" i="2"/>
  <c r="J25" i="2"/>
  <c r="O25" i="2"/>
  <c r="D28" i="2"/>
  <c r="H28" i="2"/>
  <c r="D29" i="2"/>
  <c r="L29" i="2"/>
  <c r="D30" i="2"/>
  <c r="H30" i="2"/>
  <c r="D31" i="2"/>
  <c r="L31" i="2"/>
  <c r="D32" i="2"/>
  <c r="H32" i="2"/>
  <c r="D33" i="2"/>
  <c r="K34" i="2"/>
  <c r="K24" i="2" s="1"/>
  <c r="N34" i="2"/>
  <c r="F34" i="2"/>
  <c r="F24" i="2" s="1"/>
  <c r="L36" i="2"/>
  <c r="O34" i="2"/>
  <c r="D37" i="2"/>
  <c r="H37" i="2"/>
  <c r="U25" i="2"/>
  <c r="W25" i="2"/>
  <c r="V25" i="2"/>
  <c r="T28" i="2"/>
  <c r="T29" i="2"/>
  <c r="T30" i="2"/>
  <c r="T31" i="2"/>
  <c r="T32" i="2"/>
  <c r="U34" i="2"/>
  <c r="W34" i="2"/>
  <c r="T36" i="2"/>
  <c r="T34" i="2" s="1"/>
  <c r="J132" i="2"/>
  <c r="J130" i="2" s="1"/>
  <c r="L135" i="2"/>
  <c r="D136" i="2"/>
  <c r="L136" i="2"/>
  <c r="H137" i="2"/>
  <c r="L137" i="2"/>
  <c r="D138" i="2"/>
  <c r="L138" i="2"/>
  <c r="T131" i="2"/>
  <c r="U132" i="2"/>
  <c r="U130" i="2" s="1"/>
  <c r="W132" i="2"/>
  <c r="W130" i="2" s="1"/>
  <c r="T135" i="2"/>
  <c r="T136" i="2"/>
  <c r="T137" i="2"/>
  <c r="T138" i="2"/>
  <c r="M78" i="2"/>
  <c r="W54" i="2"/>
  <c r="F151" i="2"/>
  <c r="D43" i="2"/>
  <c r="D41" i="2" s="1"/>
  <c r="D38" i="2" s="1"/>
  <c r="L39" i="2"/>
  <c r="L40" i="2"/>
  <c r="M41" i="2"/>
  <c r="M38" i="2" s="1"/>
  <c r="O41" i="2"/>
  <c r="O38" i="2" s="1"/>
  <c r="L43" i="2"/>
  <c r="L45" i="2"/>
  <c r="L46" i="2"/>
  <c r="L47" i="2"/>
  <c r="T39" i="2"/>
  <c r="T43" i="2"/>
  <c r="T44" i="2"/>
  <c r="T45" i="2"/>
  <c r="T46" i="2"/>
  <c r="T47" i="2"/>
  <c r="G140" i="2"/>
  <c r="G139" i="2" s="1"/>
  <c r="D144" i="2"/>
  <c r="D146" i="2"/>
  <c r="D148" i="2"/>
  <c r="D150" i="2"/>
  <c r="O140" i="2"/>
  <c r="O139" i="2" s="1"/>
  <c r="L142" i="2"/>
  <c r="L144" i="2"/>
  <c r="L146" i="2"/>
  <c r="L148" i="2"/>
  <c r="L150" i="2"/>
  <c r="V140" i="2"/>
  <c r="V139" i="2" s="1"/>
  <c r="T142" i="2"/>
  <c r="W140" i="2"/>
  <c r="W139" i="2" s="1"/>
  <c r="T143" i="2"/>
  <c r="T144" i="2"/>
  <c r="T145" i="2"/>
  <c r="T146" i="2"/>
  <c r="T147" i="2"/>
  <c r="T148" i="2"/>
  <c r="T149" i="2"/>
  <c r="T150" i="2"/>
  <c r="W48" i="2"/>
  <c r="D55" i="2"/>
  <c r="N54" i="2"/>
  <c r="J78" i="2"/>
  <c r="O78" i="2"/>
  <c r="T79" i="2"/>
  <c r="D125" i="2"/>
  <c r="D126" i="2"/>
  <c r="D127" i="2"/>
  <c r="D129" i="2"/>
  <c r="O122" i="2"/>
  <c r="O120" i="2" s="1"/>
  <c r="L124" i="2"/>
  <c r="L125" i="2"/>
  <c r="L126" i="2"/>
  <c r="L127" i="2"/>
  <c r="L129" i="2"/>
  <c r="T123" i="2"/>
  <c r="T124" i="2"/>
  <c r="W122" i="2"/>
  <c r="W120" i="2" s="1"/>
  <c r="T125" i="2"/>
  <c r="T127" i="2"/>
  <c r="T129" i="2"/>
  <c r="W151" i="2"/>
  <c r="O130" i="2"/>
  <c r="L67" i="2"/>
  <c r="T55" i="2"/>
  <c r="D99" i="2"/>
  <c r="M25" i="2"/>
  <c r="M24" i="2" s="1"/>
  <c r="L27" i="2"/>
  <c r="D35" i="2"/>
  <c r="G34" i="2"/>
  <c r="H36" i="2"/>
  <c r="J34" i="2"/>
  <c r="K41" i="2"/>
  <c r="K38" i="2" s="1"/>
  <c r="H44" i="2"/>
  <c r="H41" i="2" s="1"/>
  <c r="T42" i="2"/>
  <c r="U41" i="2"/>
  <c r="U38" i="2" s="1"/>
  <c r="F50" i="2"/>
  <c r="F48" i="2" s="1"/>
  <c r="D51" i="2"/>
  <c r="D50" i="2" s="1"/>
  <c r="D48" i="2" s="1"/>
  <c r="H51" i="2"/>
  <c r="H50" i="2" s="1"/>
  <c r="K50" i="2"/>
  <c r="T52" i="2"/>
  <c r="T50" i="2" s="1"/>
  <c r="T48" i="2" s="1"/>
  <c r="U50" i="2"/>
  <c r="U48" i="2" s="1"/>
  <c r="G62" i="2"/>
  <c r="D63" i="2"/>
  <c r="D62" i="2" s="1"/>
  <c r="H65" i="2"/>
  <c r="K62" i="2"/>
  <c r="H62" i="2" s="1"/>
  <c r="V67" i="2"/>
  <c r="T68" i="2"/>
  <c r="F71" i="2"/>
  <c r="D72" i="2"/>
  <c r="F74" i="2"/>
  <c r="D75" i="2"/>
  <c r="D76" i="2"/>
  <c r="G74" i="2"/>
  <c r="G70" i="2" s="1"/>
  <c r="U71" i="2"/>
  <c r="T72" i="2"/>
  <c r="U74" i="2"/>
  <c r="T75" i="2"/>
  <c r="V74" i="2"/>
  <c r="V70" i="2" s="1"/>
  <c r="T76" i="2"/>
  <c r="I90" i="2"/>
  <c r="I78" i="2" s="1"/>
  <c r="H91" i="2"/>
  <c r="H90" i="2" s="1"/>
  <c r="G90" i="2"/>
  <c r="G78" i="2" s="1"/>
  <c r="D92" i="2"/>
  <c r="L81" i="2"/>
  <c r="L79" i="2" s="1"/>
  <c r="N79" i="2"/>
  <c r="U95" i="2"/>
  <c r="U93" i="2" s="1"/>
  <c r="T96" i="2"/>
  <c r="T95" i="2" s="1"/>
  <c r="T93" i="2" s="1"/>
  <c r="G107" i="2"/>
  <c r="D108" i="2"/>
  <c r="D110" i="2"/>
  <c r="F107" i="2"/>
  <c r="F97" i="2" s="1"/>
  <c r="L109" i="2"/>
  <c r="N107" i="2"/>
  <c r="M114" i="2"/>
  <c r="L115" i="2"/>
  <c r="V99" i="2"/>
  <c r="V97" i="2" s="1"/>
  <c r="T100" i="2"/>
  <c r="W107" i="2"/>
  <c r="T108" i="2"/>
  <c r="D123" i="2"/>
  <c r="G122" i="2"/>
  <c r="G120" i="2" s="1"/>
  <c r="J122" i="2"/>
  <c r="J120" i="2" s="1"/>
  <c r="H124" i="2"/>
  <c r="H122" i="2" s="1"/>
  <c r="H120" i="2" s="1"/>
  <c r="M122" i="2"/>
  <c r="M120" i="2" s="1"/>
  <c r="L123" i="2"/>
  <c r="D131" i="2"/>
  <c r="N132" i="2"/>
  <c r="N130" i="2" s="1"/>
  <c r="L133" i="2"/>
  <c r="G132" i="2"/>
  <c r="G130" i="2" s="1"/>
  <c r="D135" i="2"/>
  <c r="T134" i="2"/>
  <c r="V132" i="2"/>
  <c r="V130" i="2" s="1"/>
  <c r="F140" i="2"/>
  <c r="F139" i="2" s="1"/>
  <c r="D142" i="2"/>
  <c r="M140" i="2"/>
  <c r="M139" i="2" s="1"/>
  <c r="L141" i="2"/>
  <c r="G156" i="2"/>
  <c r="D157" i="2"/>
  <c r="D156" i="2" s="1"/>
  <c r="G161" i="2"/>
  <c r="D162" i="2"/>
  <c r="D161" i="2" s="1"/>
  <c r="D166" i="2"/>
  <c r="D165" i="2" s="1"/>
  <c r="G165" i="2"/>
  <c r="O156" i="2"/>
  <c r="O151" i="2" s="1"/>
  <c r="L157" i="2"/>
  <c r="L156" i="2" s="1"/>
  <c r="N161" i="2"/>
  <c r="L162" i="2"/>
  <c r="L161" i="2" s="1"/>
  <c r="L167" i="2"/>
  <c r="L165" i="2" s="1"/>
  <c r="N165" i="2"/>
  <c r="T162" i="2"/>
  <c r="U161" i="2"/>
  <c r="V161" i="2"/>
  <c r="T163" i="2"/>
  <c r="V165" i="2"/>
  <c r="T166" i="2"/>
  <c r="T165" i="2" s="1"/>
  <c r="T177" i="2"/>
  <c r="V175" i="2"/>
  <c r="T156" i="2"/>
  <c r="T87" i="2"/>
  <c r="N120" i="2"/>
  <c r="D175" i="2"/>
  <c r="U175" i="2"/>
  <c r="D73" i="2"/>
  <c r="L35" i="2"/>
  <c r="T73" i="2"/>
  <c r="M67" i="2"/>
  <c r="M54" i="2" s="1"/>
  <c r="V90" i="2"/>
  <c r="V78" i="2" s="1"/>
  <c r="T69" i="2"/>
  <c r="V122" i="2"/>
  <c r="V120" i="2" s="1"/>
  <c r="U16" i="2"/>
  <c r="L64" i="2"/>
  <c r="L62" i="2" s="1"/>
  <c r="L73" i="2"/>
  <c r="L71" i="2" s="1"/>
  <c r="L76" i="2"/>
  <c r="L74" i="2" s="1"/>
  <c r="N11" i="2"/>
  <c r="L101" i="2"/>
  <c r="N152" i="2"/>
  <c r="V11" i="2"/>
  <c r="N41" i="2"/>
  <c r="N38" i="2" s="1"/>
  <c r="U79" i="2"/>
  <c r="U78" i="2" s="1"/>
  <c r="U140" i="2"/>
  <c r="U139" i="2" s="1"/>
  <c r="U156" i="2"/>
  <c r="L177" i="2"/>
  <c r="L175" i="2" s="1"/>
  <c r="T63" i="2"/>
  <c r="T62" i="2" s="1"/>
  <c r="L116" i="2"/>
  <c r="L12" i="2"/>
  <c r="L26" i="2"/>
  <c r="H49" i="2"/>
  <c r="D96" i="2"/>
  <c r="D95" i="2" s="1"/>
  <c r="D93" i="2" s="1"/>
  <c r="T26" i="2"/>
  <c r="H35" i="2"/>
  <c r="I50" i="2"/>
  <c r="I48" i="2" s="1"/>
  <c r="G67" i="2"/>
  <c r="J71" i="2"/>
  <c r="J74" i="2"/>
  <c r="E79" i="2"/>
  <c r="E78" i="2" s="1"/>
  <c r="D91" i="2"/>
  <c r="M95" i="2"/>
  <c r="D26" i="2"/>
  <c r="V93" i="2"/>
  <c r="T133" i="2"/>
  <c r="D172" i="2"/>
  <c r="D171" i="2" s="1"/>
  <c r="G99" i="2"/>
  <c r="D115" i="2"/>
  <c r="D114" i="2" s="1"/>
  <c r="L121" i="2"/>
  <c r="T141" i="2"/>
  <c r="L172" i="2"/>
  <c r="L171" i="2" s="1"/>
  <c r="H135" i="2"/>
  <c r="N90" i="2"/>
  <c r="N87" i="2"/>
  <c r="V34" i="2"/>
  <c r="D36" i="2"/>
  <c r="H67" i="2"/>
  <c r="O54" i="2"/>
  <c r="H55" i="2"/>
  <c r="N16" i="2"/>
  <c r="L37" i="2"/>
  <c r="G41" i="2"/>
  <c r="G38" i="2" s="1"/>
  <c r="H47" i="2"/>
  <c r="V55" i="2"/>
  <c r="D82" i="2"/>
  <c r="D79" i="2" s="1"/>
  <c r="D89" i="2"/>
  <c r="D87" i="2" s="1"/>
  <c r="T102" i="2"/>
  <c r="T105" i="2"/>
  <c r="T128" i="2"/>
  <c r="C6" i="3"/>
  <c r="F78" i="2"/>
  <c r="H97" i="2" l="1"/>
  <c r="B4" i="3"/>
  <c r="B16" i="3" s="1"/>
  <c r="B132" i="1"/>
  <c r="L78" i="2"/>
  <c r="T140" i="2"/>
  <c r="T139" i="2" s="1"/>
  <c r="T78" i="2"/>
  <c r="U151" i="2"/>
  <c r="V54" i="2"/>
  <c r="G97" i="2"/>
  <c r="G54" i="2"/>
  <c r="H34" i="2"/>
  <c r="H78" i="2"/>
  <c r="H132" i="2"/>
  <c r="H130" i="2" s="1"/>
  <c r="M97" i="2"/>
  <c r="V24" i="2"/>
  <c r="L34" i="2"/>
  <c r="J24" i="2"/>
  <c r="F4" i="3"/>
  <c r="F16" i="3" s="1"/>
  <c r="F132" i="1"/>
  <c r="D4" i="3"/>
  <c r="D16" i="3" s="1"/>
  <c r="D132" i="1"/>
  <c r="C8" i="3"/>
  <c r="C132" i="1"/>
  <c r="H25" i="2"/>
  <c r="T175" i="2"/>
  <c r="N10" i="2"/>
  <c r="D140" i="2"/>
  <c r="D139" i="2" s="1"/>
  <c r="T16" i="2"/>
  <c r="M10" i="2"/>
  <c r="U10" i="2"/>
  <c r="L107" i="2"/>
  <c r="T41" i="2"/>
  <c r="T38" i="2" s="1"/>
  <c r="L41" i="2"/>
  <c r="L38" i="2" s="1"/>
  <c r="T107" i="2"/>
  <c r="H54" i="2"/>
  <c r="D25" i="2"/>
  <c r="D90" i="2"/>
  <c r="D78" i="2" s="1"/>
  <c r="L25" i="2"/>
  <c r="L99" i="2"/>
  <c r="L54" i="2"/>
  <c r="H48" i="2"/>
  <c r="E8" i="2"/>
  <c r="B5" i="3" s="1"/>
  <c r="L122" i="2"/>
  <c r="L120" i="2" s="1"/>
  <c r="N97" i="2"/>
  <c r="T67" i="2"/>
  <c r="T54" i="2" s="1"/>
  <c r="L70" i="2"/>
  <c r="D54" i="2"/>
  <c r="G24" i="2"/>
  <c r="I8" i="2"/>
  <c r="O97" i="2"/>
  <c r="H151" i="2"/>
  <c r="H38" i="2"/>
  <c r="T25" i="2"/>
  <c r="T24" i="2" s="1"/>
  <c r="L11" i="2"/>
  <c r="L10" i="2" s="1"/>
  <c r="N151" i="2"/>
  <c r="D71" i="2"/>
  <c r="L140" i="2"/>
  <c r="L139" i="2" s="1"/>
  <c r="D132" i="2"/>
  <c r="D130" i="2" s="1"/>
  <c r="L132" i="2"/>
  <c r="L130" i="2" s="1"/>
  <c r="W97" i="2"/>
  <c r="W10" i="2"/>
  <c r="T11" i="2"/>
  <c r="V10" i="2"/>
  <c r="D122" i="2"/>
  <c r="D120" i="2" s="1"/>
  <c r="D107" i="2"/>
  <c r="D97" i="2" s="1"/>
  <c r="U24" i="2"/>
  <c r="N24" i="2"/>
  <c r="J70" i="2"/>
  <c r="D74" i="2"/>
  <c r="W24" i="2"/>
  <c r="O24" i="2"/>
  <c r="V151" i="2"/>
  <c r="T161" i="2"/>
  <c r="T151" i="2" s="1"/>
  <c r="G151" i="2"/>
  <c r="L151" i="2"/>
  <c r="D151" i="2"/>
  <c r="T132" i="2"/>
  <c r="T130" i="2" s="1"/>
  <c r="U70" i="2"/>
  <c r="F70" i="2"/>
  <c r="F8" i="2" s="1"/>
  <c r="D34" i="2"/>
  <c r="K54" i="2"/>
  <c r="K8" i="2" s="1"/>
  <c r="L95" i="2"/>
  <c r="L93" i="2" s="1"/>
  <c r="M93" i="2"/>
  <c r="L114" i="2"/>
  <c r="N78" i="2"/>
  <c r="T74" i="2"/>
  <c r="T71" i="2"/>
  <c r="T99" i="2"/>
  <c r="H24" i="2" l="1"/>
  <c r="L24" i="2"/>
  <c r="J8" i="2"/>
  <c r="H8" i="2" s="1"/>
  <c r="T10" i="2"/>
  <c r="O8" i="2"/>
  <c r="D13" i="3" s="1"/>
  <c r="D14" i="3" s="1"/>
  <c r="D70" i="2"/>
  <c r="V8" i="2"/>
  <c r="F9" i="3" s="1"/>
  <c r="F10" i="3" s="1"/>
  <c r="C10" i="3"/>
  <c r="C16" i="3"/>
  <c r="M8" i="2"/>
  <c r="D5" i="3" s="1"/>
  <c r="D6" i="3" s="1"/>
  <c r="L97" i="2"/>
  <c r="D24" i="2"/>
  <c r="G8" i="2"/>
  <c r="D8" i="2" s="1"/>
  <c r="W8" i="2"/>
  <c r="F13" i="3" s="1"/>
  <c r="F14" i="3" s="1"/>
  <c r="N8" i="2"/>
  <c r="C13" i="3"/>
  <c r="T70" i="2"/>
  <c r="B17" i="3"/>
  <c r="B18" i="3" s="1"/>
  <c r="B6" i="3"/>
  <c r="L8" i="2" l="1"/>
  <c r="D9" i="3"/>
  <c r="D10" i="3" s="1"/>
  <c r="C17" i="3"/>
  <c r="C18" i="3" s="1"/>
  <c r="C14" i="3"/>
  <c r="D17" i="3" l="1"/>
  <c r="D18" i="3" s="1"/>
  <c r="U115" i="2" l="1"/>
  <c r="U114" i="2" l="1"/>
  <c r="T115" i="2"/>
  <c r="T114" i="2" s="1"/>
  <c r="T97" i="2" s="1"/>
  <c r="U101" i="2" l="1"/>
  <c r="U99" i="2" l="1"/>
  <c r="T101" i="2"/>
  <c r="U110" i="2" l="1"/>
  <c r="T110" i="2" l="1"/>
  <c r="U107" i="2"/>
  <c r="U97" i="2" s="1"/>
  <c r="U126" i="2" l="1"/>
  <c r="T126" i="2" l="1"/>
  <c r="T122" i="2" s="1"/>
  <c r="T120" i="2" s="1"/>
  <c r="U122" i="2"/>
  <c r="U120" i="2" s="1"/>
  <c r="U8" i="2" s="1"/>
  <c r="T8" i="2" l="1"/>
  <c r="F5" i="3"/>
  <c r="F17" i="3" l="1"/>
  <c r="F18" i="3" s="1"/>
  <c r="F6" i="3"/>
  <c r="U178" i="2" l="1"/>
  <c r="T178" i="2" s="1"/>
  <c r="F150" i="6" l="1"/>
  <c r="G179" i="6" l="1"/>
  <c r="E80" i="6" l="1"/>
  <c r="D80" i="6" l="1"/>
  <c r="E16" i="6"/>
  <c r="D16" i="6" s="1"/>
  <c r="E70" i="6" l="1"/>
  <c r="G67" i="6" l="1"/>
  <c r="F67" i="6"/>
  <c r="G66" i="6"/>
  <c r="F66" i="6"/>
  <c r="E66" i="6"/>
  <c r="G64" i="6"/>
  <c r="F64" i="6"/>
  <c r="E64" i="6"/>
  <c r="G63" i="6"/>
  <c r="F63" i="6"/>
  <c r="G62" i="6"/>
  <c r="F62" i="6"/>
  <c r="G61" i="6"/>
  <c r="E61" i="6"/>
  <c r="G59" i="6"/>
  <c r="F59" i="6"/>
  <c r="G58" i="6"/>
  <c r="F58" i="6"/>
  <c r="E58" i="6"/>
  <c r="G57" i="6"/>
  <c r="F57" i="6"/>
  <c r="G56" i="6"/>
  <c r="F56" i="6"/>
  <c r="G55" i="6"/>
  <c r="F55" i="6"/>
  <c r="F54" i="6"/>
  <c r="E20" i="6"/>
  <c r="D20" i="6" s="1"/>
  <c r="E19" i="6"/>
  <c r="D19" i="6" s="1"/>
  <c r="D64" i="6" l="1"/>
  <c r="F65" i="6"/>
  <c r="D58" i="6"/>
  <c r="D66" i="6"/>
  <c r="G60" i="6"/>
  <c r="G65" i="6"/>
  <c r="F53" i="6"/>
  <c r="F43" i="6" l="1"/>
  <c r="E148" i="6" l="1"/>
  <c r="D148" i="6" s="1"/>
  <c r="E139" i="6" l="1"/>
  <c r="D139" i="6" s="1"/>
  <c r="F137" i="6"/>
  <c r="F133" i="6" s="1"/>
  <c r="F131" i="6" s="1"/>
  <c r="F107" i="6"/>
  <c r="E96" i="6"/>
  <c r="E87" i="6"/>
  <c r="D87" i="6" s="1"/>
  <c r="F86" i="6"/>
  <c r="F85" i="6" s="1"/>
  <c r="E86" i="6"/>
  <c r="E84" i="6"/>
  <c r="D84" i="6" s="1"/>
  <c r="E83" i="6"/>
  <c r="D83" i="6" s="1"/>
  <c r="F79" i="6"/>
  <c r="E75" i="6"/>
  <c r="D75" i="6" s="1"/>
  <c r="F70" i="6"/>
  <c r="D96" i="6" l="1"/>
  <c r="E85" i="6"/>
  <c r="D86" i="6"/>
  <c r="D85" i="6" s="1"/>
  <c r="F77" i="6"/>
  <c r="F76" i="6" s="1"/>
  <c r="D79" i="6"/>
  <c r="F69" i="6"/>
  <c r="F68" i="6" s="1"/>
  <c r="D70" i="6"/>
  <c r="F61" i="6"/>
  <c r="F42" i="6"/>
  <c r="E24" i="6"/>
  <c r="D61" i="6" l="1"/>
  <c r="F60" i="6"/>
  <c r="F52" i="6" s="1"/>
  <c r="F39" i="6"/>
  <c r="F36" i="6" s="1"/>
  <c r="D24" i="6"/>
  <c r="E31" i="6" l="1"/>
  <c r="D31" i="6" s="1"/>
  <c r="F112" i="6" l="1"/>
  <c r="F111" i="6"/>
  <c r="F110" i="6"/>
  <c r="F109" i="6"/>
  <c r="E92" i="6"/>
  <c r="E82" i="6"/>
  <c r="D82" i="6" s="1"/>
  <c r="E81" i="6"/>
  <c r="F106" i="6" l="1"/>
  <c r="F95" i="6" s="1"/>
  <c r="E91" i="6"/>
  <c r="D92" i="6"/>
  <c r="D91" i="6" s="1"/>
  <c r="D81" i="6"/>
  <c r="D77" i="6" s="1"/>
  <c r="D76" i="6" s="1"/>
  <c r="E77" i="6"/>
  <c r="E76" i="6" s="1"/>
  <c r="E67" i="6"/>
  <c r="D67" i="6" l="1"/>
  <c r="D65" i="6" s="1"/>
  <c r="E65" i="6"/>
  <c r="E163" i="6" l="1"/>
  <c r="D163" i="6" l="1"/>
  <c r="E171" i="6" l="1"/>
  <c r="D171" i="6" s="1"/>
  <c r="E159" i="6"/>
  <c r="D159" i="6" s="1"/>
  <c r="E158" i="6"/>
  <c r="E154" i="6"/>
  <c r="F151" i="6"/>
  <c r="D151" i="6" s="1"/>
  <c r="E146" i="6"/>
  <c r="D146" i="6" s="1"/>
  <c r="D158" i="6" l="1"/>
  <c r="D154" i="6"/>
  <c r="F126" i="6"/>
  <c r="F122" i="6" s="1"/>
  <c r="F120" i="6" s="1"/>
  <c r="E116" i="6"/>
  <c r="D116" i="6" s="1"/>
  <c r="E112" i="6"/>
  <c r="D112" i="6" s="1"/>
  <c r="E111" i="6"/>
  <c r="D111" i="6" s="1"/>
  <c r="E110" i="6"/>
  <c r="D110" i="6" s="1"/>
  <c r="E109" i="6"/>
  <c r="D109" i="6" s="1"/>
  <c r="E108" i="6"/>
  <c r="D108" i="6" s="1"/>
  <c r="E107" i="6"/>
  <c r="E106" i="6" l="1"/>
  <c r="E95" i="6" s="1"/>
  <c r="D107" i="6"/>
  <c r="D106" i="6" s="1"/>
  <c r="D95" i="6" s="1"/>
  <c r="E44" i="6" l="1"/>
  <c r="D44" i="6" s="1"/>
  <c r="E42" i="6"/>
  <c r="D42" i="6" s="1"/>
  <c r="E41" i="6"/>
  <c r="D41" i="6" s="1"/>
  <c r="E40" i="6"/>
  <c r="E38" i="6"/>
  <c r="D38" i="6" s="1"/>
  <c r="E37" i="6"/>
  <c r="D40" i="6" l="1"/>
  <c r="D37" i="6"/>
  <c r="E71" i="6" l="1"/>
  <c r="E69" i="6" l="1"/>
  <c r="E68" i="6" s="1"/>
  <c r="D71" i="6"/>
  <c r="D69" i="6" s="1"/>
  <c r="D68" i="6" s="1"/>
  <c r="E63" i="6"/>
  <c r="D63" i="6" s="1"/>
  <c r="E62" i="6"/>
  <c r="E59" i="6"/>
  <c r="D59" i="6" s="1"/>
  <c r="E57" i="6"/>
  <c r="D57" i="6" s="1"/>
  <c r="E56" i="6"/>
  <c r="D56" i="6" s="1"/>
  <c r="E55" i="6"/>
  <c r="D55" i="6" s="1"/>
  <c r="G54" i="6"/>
  <c r="G53" i="6" s="1"/>
  <c r="G52" i="6" s="1"/>
  <c r="E54" i="6"/>
  <c r="E49" i="6"/>
  <c r="E43" i="6"/>
  <c r="E35" i="6"/>
  <c r="D35" i="6" s="1"/>
  <c r="E33" i="6"/>
  <c r="E26" i="6"/>
  <c r="D26" i="6" s="1"/>
  <c r="E25" i="6"/>
  <c r="E18" i="6"/>
  <c r="D18" i="6" s="1"/>
  <c r="F17" i="6"/>
  <c r="F14" i="6" s="1"/>
  <c r="F8" i="6" s="1"/>
  <c r="E17" i="6"/>
  <c r="E15" i="6"/>
  <c r="E12" i="6"/>
  <c r="D12" i="6" s="1"/>
  <c r="E11" i="6"/>
  <c r="D11" i="6" s="1"/>
  <c r="E10" i="6"/>
  <c r="E60" i="6" l="1"/>
  <c r="D62" i="6"/>
  <c r="D60" i="6" s="1"/>
  <c r="D54" i="6"/>
  <c r="D53" i="6" s="1"/>
  <c r="E53" i="6"/>
  <c r="D49" i="6"/>
  <c r="D48" i="6" s="1"/>
  <c r="E48" i="6"/>
  <c r="D43" i="6"/>
  <c r="D39" i="6" s="1"/>
  <c r="D36" i="6" s="1"/>
  <c r="E39" i="6"/>
  <c r="E36" i="6" s="1"/>
  <c r="E32" i="6"/>
  <c r="D33" i="6"/>
  <c r="D32" i="6" s="1"/>
  <c r="D25" i="6"/>
  <c r="D23" i="6" s="1"/>
  <c r="E23" i="6"/>
  <c r="D17" i="6"/>
  <c r="E14" i="6"/>
  <c r="D15" i="6"/>
  <c r="E9" i="6"/>
  <c r="D10" i="6"/>
  <c r="D9" i="6" s="1"/>
  <c r="E52" i="6" l="1"/>
  <c r="D22" i="6"/>
  <c r="D52" i="6"/>
  <c r="E22" i="6"/>
  <c r="D14" i="6"/>
  <c r="D8" i="6" s="1"/>
  <c r="E8" i="6"/>
  <c r="E166" i="6" l="1"/>
  <c r="D166" i="6" l="1"/>
  <c r="E136" i="6" l="1"/>
  <c r="E129" i="6" l="1"/>
  <c r="D129" i="6" s="1"/>
  <c r="E177" i="6" l="1"/>
  <c r="E176" i="6"/>
  <c r="D176" i="6" s="1"/>
  <c r="E174" i="6"/>
  <c r="E172" i="6"/>
  <c r="D172" i="6" s="1"/>
  <c r="E170" i="6"/>
  <c r="D170" i="6" s="1"/>
  <c r="E169" i="6"/>
  <c r="D169" i="6" s="1"/>
  <c r="E168" i="6"/>
  <c r="E161" i="6"/>
  <c r="E156" i="6"/>
  <c r="E150" i="6"/>
  <c r="D150" i="6" s="1"/>
  <c r="E149" i="6"/>
  <c r="D149" i="6" s="1"/>
  <c r="F147" i="6"/>
  <c r="E147" i="6"/>
  <c r="E145" i="6"/>
  <c r="D145" i="6" s="1"/>
  <c r="F144" i="6"/>
  <c r="F141" i="6" s="1"/>
  <c r="E144" i="6"/>
  <c r="E142" i="6"/>
  <c r="F140" i="6" l="1"/>
  <c r="F177" i="6"/>
  <c r="E173" i="6"/>
  <c r="D174" i="6"/>
  <c r="D173" i="6" s="1"/>
  <c r="E167" i="6"/>
  <c r="D168" i="6"/>
  <c r="D167" i="6" s="1"/>
  <c r="D161" i="6"/>
  <c r="D157" i="6" s="1"/>
  <c r="E157" i="6"/>
  <c r="D156" i="6"/>
  <c r="D153" i="6" s="1"/>
  <c r="E153" i="6"/>
  <c r="D147" i="6"/>
  <c r="D144" i="6"/>
  <c r="E141" i="6"/>
  <c r="E140" i="6" s="1"/>
  <c r="D142" i="6"/>
  <c r="E137" i="6"/>
  <c r="D137" i="6" s="1"/>
  <c r="G136" i="6"/>
  <c r="E135" i="6"/>
  <c r="D135" i="6" s="1"/>
  <c r="E134" i="6"/>
  <c r="E130" i="6"/>
  <c r="D130" i="6" s="1"/>
  <c r="E128" i="6"/>
  <c r="D128" i="6" s="1"/>
  <c r="E127" i="6"/>
  <c r="D127" i="6" s="1"/>
  <c r="E126" i="6"/>
  <c r="D126" i="6" s="1"/>
  <c r="E125" i="6"/>
  <c r="D125" i="6" s="1"/>
  <c r="E124" i="6"/>
  <c r="D124" i="6" s="1"/>
  <c r="E123" i="6"/>
  <c r="E121" i="6"/>
  <c r="D141" i="6" l="1"/>
  <c r="D140" i="6" s="1"/>
  <c r="F6" i="6"/>
  <c r="B9" i="7" s="1"/>
  <c r="G133" i="6"/>
  <c r="G131" i="6" s="1"/>
  <c r="D136" i="6"/>
  <c r="D134" i="6"/>
  <c r="E133" i="6"/>
  <c r="E122" i="6"/>
  <c r="E120" i="6" s="1"/>
  <c r="D123" i="6"/>
  <c r="D122" i="6" s="1"/>
  <c r="D121" i="6"/>
  <c r="B10" i="7" l="1"/>
  <c r="J31" i="7"/>
  <c r="D133" i="6"/>
  <c r="D120" i="6"/>
  <c r="E179" i="6" l="1"/>
  <c r="G181" i="6"/>
  <c r="G178" i="6" s="1"/>
  <c r="E181" i="6"/>
  <c r="D181" i="6" l="1"/>
  <c r="D179" i="6"/>
  <c r="E178" i="6"/>
  <c r="D178" i="6" l="1"/>
  <c r="G177" i="6" l="1"/>
  <c r="E165" i="6"/>
  <c r="D177" i="6" l="1"/>
  <c r="G6" i="6"/>
  <c r="B13" i="7" s="1"/>
  <c r="D165" i="6"/>
  <c r="D162" i="6" s="1"/>
  <c r="D152" i="6" s="1"/>
  <c r="E162" i="6"/>
  <c r="E152" i="6" s="1"/>
  <c r="E132" i="6"/>
  <c r="J32" i="7" l="1"/>
  <c r="B14" i="7"/>
  <c r="D132" i="6"/>
  <c r="D131" i="6" s="1"/>
  <c r="E131" i="6"/>
  <c r="E47" i="6"/>
  <c r="D47" i="6" l="1"/>
  <c r="D46" i="6" s="1"/>
  <c r="E46" i="6"/>
  <c r="E6" i="6" l="1"/>
  <c r="D6" i="6" l="1"/>
  <c r="B5" i="7"/>
  <c r="B22" i="7" l="1"/>
  <c r="B6" i="7"/>
  <c r="J30" i="7"/>
  <c r="J36" i="7" s="1"/>
  <c r="J37" i="7" s="1"/>
  <c r="B17" i="7"/>
  <c r="B18" i="7" l="1"/>
  <c r="B23" i="7"/>
  <c r="C9" i="7" l="1"/>
  <c r="K31" i="7" l="1"/>
  <c r="C10" i="7"/>
  <c r="C5" i="7" l="1"/>
  <c r="C22" i="7" l="1"/>
  <c r="C23" i="7" s="1"/>
  <c r="K30" i="7"/>
  <c r="C6" i="7"/>
  <c r="K48" i="6" l="1"/>
  <c r="K46" i="6" s="1"/>
  <c r="K6" i="6" s="1"/>
  <c r="H6" i="6" s="1"/>
  <c r="H49" i="6"/>
  <c r="H48" i="6" s="1"/>
  <c r="H46" i="6" s="1"/>
  <c r="C13" i="7" l="1"/>
  <c r="K32" i="7" l="1"/>
  <c r="K36" i="7" s="1"/>
  <c r="K37" i="7" s="1"/>
  <c r="C17" i="7"/>
  <c r="C14" i="7"/>
  <c r="C18" i="7" l="1"/>
  <c r="Q146" i="6" l="1"/>
  <c r="P146" i="6" s="1"/>
  <c r="M138" i="6" l="1"/>
  <c r="M129" i="6"/>
  <c r="L129" i="6" s="1"/>
  <c r="N125" i="6"/>
  <c r="N107" i="6"/>
  <c r="Q84" i="6"/>
  <c r="P84" i="6" s="1"/>
  <c r="M82" i="6"/>
  <c r="M58" i="6"/>
  <c r="N168" i="6" l="1"/>
  <c r="N167" i="6" s="1"/>
  <c r="R107" i="6"/>
  <c r="N89" i="6"/>
  <c r="L82" i="6"/>
  <c r="L58" i="6"/>
  <c r="L89" i="6" l="1"/>
  <c r="L88" i="6" s="1"/>
  <c r="N88" i="6"/>
  <c r="N165" i="6" l="1"/>
  <c r="R165" i="6"/>
  <c r="R162" i="6" s="1"/>
  <c r="R152" i="6" s="1"/>
  <c r="M132" i="6"/>
  <c r="Q132" i="6"/>
  <c r="Q87" i="6"/>
  <c r="M84" i="6"/>
  <c r="L84" i="6" s="1"/>
  <c r="M33" i="6"/>
  <c r="M25" i="6"/>
  <c r="P132" i="6" l="1"/>
  <c r="L132" i="6"/>
  <c r="P87" i="6"/>
  <c r="P85" i="6" s="1"/>
  <c r="Q85" i="6"/>
  <c r="L33" i="6"/>
  <c r="L32" i="6" s="1"/>
  <c r="M32" i="6"/>
  <c r="L25" i="6"/>
  <c r="N179" i="6" l="1"/>
  <c r="M135" i="6"/>
  <c r="L135" i="6" s="1"/>
  <c r="M127" i="6"/>
  <c r="L127" i="6" s="1"/>
  <c r="N178" i="6" l="1"/>
  <c r="Q44" i="6" l="1"/>
  <c r="P44" i="6" s="1"/>
  <c r="M43" i="6"/>
  <c r="L43" i="6" s="1"/>
  <c r="Q43" i="6"/>
  <c r="P43" i="6" s="1"/>
  <c r="Q41" i="6"/>
  <c r="P41" i="6" s="1"/>
  <c r="Q40" i="6"/>
  <c r="R37" i="6"/>
  <c r="R36" i="6" s="1"/>
  <c r="Q35" i="6"/>
  <c r="P35" i="6" s="1"/>
  <c r="P40" i="6" l="1"/>
  <c r="Q83" i="6" l="1"/>
  <c r="P83" i="6" s="1"/>
  <c r="M75" i="6"/>
  <c r="L75" i="6" s="1"/>
  <c r="Q75" i="6"/>
  <c r="P75" i="6" s="1"/>
  <c r="Q67" i="6"/>
  <c r="M47" i="6"/>
  <c r="P67" i="6" l="1"/>
  <c r="L47" i="6"/>
  <c r="M96" i="6" l="1"/>
  <c r="L96" i="6" l="1"/>
  <c r="Q172" i="6" l="1"/>
  <c r="P172" i="6" s="1"/>
  <c r="R147" i="6"/>
  <c r="N143" i="6"/>
  <c r="O143" i="6"/>
  <c r="O141" i="6" s="1"/>
  <c r="O140" i="6" s="1"/>
  <c r="R143" i="6"/>
  <c r="S143" i="6"/>
  <c r="S141" i="6" s="1"/>
  <c r="S140" i="6" s="1"/>
  <c r="S179" i="6" l="1"/>
  <c r="S178" i="6" s="1"/>
  <c r="Q144" i="6"/>
  <c r="P144" i="6" s="1"/>
  <c r="Q121" i="6"/>
  <c r="P121" i="6" l="1"/>
  <c r="Q47" i="6" l="1"/>
  <c r="M42" i="6"/>
  <c r="L42" i="6" s="1"/>
  <c r="Q42" i="6"/>
  <c r="M41" i="6"/>
  <c r="M38" i="6"/>
  <c r="L38" i="6" s="1"/>
  <c r="Q38" i="6"/>
  <c r="P38" i="6" s="1"/>
  <c r="M37" i="6"/>
  <c r="Q37" i="6"/>
  <c r="Q34" i="6"/>
  <c r="M31" i="6"/>
  <c r="Q31" i="6"/>
  <c r="P31" i="6" s="1"/>
  <c r="Q30" i="6"/>
  <c r="P30" i="6" s="1"/>
  <c r="Q26" i="6"/>
  <c r="P26" i="6" s="1"/>
  <c r="Q25" i="6"/>
  <c r="P25" i="6" s="1"/>
  <c r="Q24" i="6"/>
  <c r="Q20" i="6"/>
  <c r="P20" i="6" s="1"/>
  <c r="M18" i="6"/>
  <c r="L18" i="6" s="1"/>
  <c r="Q18" i="6"/>
  <c r="P18" i="6" s="1"/>
  <c r="N17" i="6"/>
  <c r="R17" i="6"/>
  <c r="M16" i="6"/>
  <c r="L16" i="6" s="1"/>
  <c r="M15" i="6"/>
  <c r="Q15" i="6"/>
  <c r="Q12" i="6"/>
  <c r="P12" i="6" s="1"/>
  <c r="M11" i="6"/>
  <c r="L11" i="6" s="1"/>
  <c r="Q11" i="6"/>
  <c r="P11" i="6" s="1"/>
  <c r="M10" i="6"/>
  <c r="Q10" i="6"/>
  <c r="P47" i="6" l="1"/>
  <c r="P42" i="6"/>
  <c r="P39" i="6" s="1"/>
  <c r="Q39" i="6"/>
  <c r="L41" i="6"/>
  <c r="L39" i="6" s="1"/>
  <c r="M39" i="6"/>
  <c r="P37" i="6"/>
  <c r="Q36" i="6"/>
  <c r="L37" i="6"/>
  <c r="L36" i="6" s="1"/>
  <c r="M36" i="6"/>
  <c r="Q32" i="6"/>
  <c r="P34" i="6"/>
  <c r="P32" i="6" s="1"/>
  <c r="L31" i="6"/>
  <c r="L23" i="6" s="1"/>
  <c r="L22" i="6" s="1"/>
  <c r="M23" i="6"/>
  <c r="M22" i="6" s="1"/>
  <c r="P24" i="6"/>
  <c r="P23" i="6" s="1"/>
  <c r="Q23" i="6"/>
  <c r="P17" i="6"/>
  <c r="R14" i="6"/>
  <c r="R8" i="6" s="1"/>
  <c r="L17" i="6"/>
  <c r="N14" i="6"/>
  <c r="N8" i="6" s="1"/>
  <c r="L15" i="6"/>
  <c r="L14" i="6" s="1"/>
  <c r="M14" i="6"/>
  <c r="Q14" i="6"/>
  <c r="P15" i="6"/>
  <c r="P14" i="6" s="1"/>
  <c r="P10" i="6"/>
  <c r="P9" i="6" s="1"/>
  <c r="Q9" i="6"/>
  <c r="M9" i="6"/>
  <c r="L10" i="6"/>
  <c r="L9" i="6" s="1"/>
  <c r="Q22" i="6" l="1"/>
  <c r="M8" i="6"/>
  <c r="P22" i="6"/>
  <c r="L8" i="6"/>
  <c r="Q8" i="6"/>
  <c r="P36" i="6"/>
  <c r="P8" i="6"/>
  <c r="Q49" i="6" l="1"/>
  <c r="M49" i="6" l="1"/>
  <c r="Q48" i="6"/>
  <c r="Q46" i="6" s="1"/>
  <c r="P49" i="6"/>
  <c r="P48" i="6" s="1"/>
  <c r="P46" i="6" s="1"/>
  <c r="L49" i="6" l="1"/>
  <c r="L48" i="6" s="1"/>
  <c r="L46" i="6" s="1"/>
  <c r="M48" i="6"/>
  <c r="M46" i="6" s="1"/>
  <c r="Q143" i="6" l="1"/>
  <c r="P143" i="6" s="1"/>
  <c r="Q110" i="6" l="1"/>
  <c r="M181" i="6" l="1"/>
  <c r="O181" i="6"/>
  <c r="O178" i="6" s="1"/>
  <c r="Q181" i="6"/>
  <c r="P181" i="6" s="1"/>
  <c r="M179" i="6"/>
  <c r="Q179" i="6"/>
  <c r="M177" i="6"/>
  <c r="O177" i="6"/>
  <c r="Q177" i="6"/>
  <c r="S177" i="6"/>
  <c r="M176" i="6"/>
  <c r="L176" i="6" s="1"/>
  <c r="Q176" i="6"/>
  <c r="P176" i="6" s="1"/>
  <c r="Q175" i="6"/>
  <c r="P175" i="6" s="1"/>
  <c r="M174" i="6"/>
  <c r="Q174" i="6"/>
  <c r="M171" i="6"/>
  <c r="L171" i="6" s="1"/>
  <c r="Q171" i="6"/>
  <c r="P171" i="6" s="1"/>
  <c r="M170" i="6"/>
  <c r="L170" i="6" s="1"/>
  <c r="Q170" i="6"/>
  <c r="P170" i="6" s="1"/>
  <c r="M169" i="6"/>
  <c r="L169" i="6" s="1"/>
  <c r="Q169" i="6"/>
  <c r="P169" i="6" s="1"/>
  <c r="M168" i="6"/>
  <c r="Q168" i="6"/>
  <c r="M166" i="6"/>
  <c r="L166" i="6" s="1"/>
  <c r="Q166" i="6"/>
  <c r="P166" i="6" s="1"/>
  <c r="M165" i="6"/>
  <c r="L165" i="6" s="1"/>
  <c r="Q165" i="6"/>
  <c r="P165" i="6" s="1"/>
  <c r="M163" i="6"/>
  <c r="N163" i="6"/>
  <c r="N162" i="6" s="1"/>
  <c r="N152" i="6" s="1"/>
  <c r="Q163" i="6"/>
  <c r="M161" i="6"/>
  <c r="L161" i="6" s="1"/>
  <c r="Q161" i="6"/>
  <c r="P161" i="6" s="1"/>
  <c r="M159" i="6"/>
  <c r="L159" i="6" s="1"/>
  <c r="Q159" i="6"/>
  <c r="P159" i="6" s="1"/>
  <c r="M158" i="6"/>
  <c r="Q158" i="6"/>
  <c r="M156" i="6"/>
  <c r="L156" i="6" s="1"/>
  <c r="Q156" i="6"/>
  <c r="P156" i="6" s="1"/>
  <c r="M154" i="6"/>
  <c r="Q154" i="6"/>
  <c r="M150" i="6"/>
  <c r="N150" i="6"/>
  <c r="Q150" i="6"/>
  <c r="R150" i="6"/>
  <c r="M149" i="6"/>
  <c r="L149" i="6" s="1"/>
  <c r="Q149" i="6"/>
  <c r="P149" i="6" s="1"/>
  <c r="Q148" i="6"/>
  <c r="P148" i="6" s="1"/>
  <c r="M147" i="6"/>
  <c r="N147" i="6"/>
  <c r="Q147" i="6"/>
  <c r="P147" i="6" s="1"/>
  <c r="M144" i="6"/>
  <c r="L144" i="6" s="1"/>
  <c r="M143" i="6"/>
  <c r="L143" i="6" s="1"/>
  <c r="M142" i="6"/>
  <c r="N142" i="6"/>
  <c r="N141" i="6" s="1"/>
  <c r="Q142" i="6"/>
  <c r="R142" i="6"/>
  <c r="R141" i="6" s="1"/>
  <c r="R140" i="6" s="1"/>
  <c r="Q139" i="6"/>
  <c r="P139" i="6" s="1"/>
  <c r="N138" i="6"/>
  <c r="L138" i="6" s="1"/>
  <c r="Q138" i="6"/>
  <c r="R138" i="6"/>
  <c r="M137" i="6"/>
  <c r="L137" i="6" s="1"/>
  <c r="Q137" i="6"/>
  <c r="P137" i="6" s="1"/>
  <c r="M136" i="6"/>
  <c r="N136" i="6"/>
  <c r="N133" i="6" s="1"/>
  <c r="O136" i="6"/>
  <c r="O133" i="6" s="1"/>
  <c r="O131" i="6" s="1"/>
  <c r="Q136" i="6"/>
  <c r="R136" i="6"/>
  <c r="R133" i="6" s="1"/>
  <c r="S136" i="6"/>
  <c r="S133" i="6" s="1"/>
  <c r="S131" i="6" s="1"/>
  <c r="Q135" i="6"/>
  <c r="P135" i="6" s="1"/>
  <c r="Q134" i="6"/>
  <c r="M130" i="6"/>
  <c r="L130" i="6" s="1"/>
  <c r="Q130" i="6"/>
  <c r="P130" i="6" s="1"/>
  <c r="Q129" i="6"/>
  <c r="P129" i="6" s="1"/>
  <c r="M128" i="6"/>
  <c r="N128" i="6"/>
  <c r="Q128" i="6"/>
  <c r="P128" i="6" s="1"/>
  <c r="Q127" i="6"/>
  <c r="P127" i="6" s="1"/>
  <c r="M126" i="6"/>
  <c r="N126" i="6"/>
  <c r="N122" i="6" s="1"/>
  <c r="N120" i="6" s="1"/>
  <c r="Q126" i="6"/>
  <c r="R126" i="6"/>
  <c r="R122" i="6" s="1"/>
  <c r="R120" i="6" s="1"/>
  <c r="M125" i="6"/>
  <c r="L125" i="6" s="1"/>
  <c r="Q125" i="6"/>
  <c r="P125" i="6" s="1"/>
  <c r="M124" i="6"/>
  <c r="L124" i="6" s="1"/>
  <c r="Q124" i="6"/>
  <c r="P124" i="6" s="1"/>
  <c r="M123" i="6"/>
  <c r="Q123" i="6"/>
  <c r="M118" i="6"/>
  <c r="N118" i="6"/>
  <c r="Q118" i="6"/>
  <c r="P118" i="6" s="1"/>
  <c r="M116" i="6"/>
  <c r="L116" i="6" s="1"/>
  <c r="Q116" i="6"/>
  <c r="P116" i="6" s="1"/>
  <c r="M112" i="6"/>
  <c r="L112" i="6" s="1"/>
  <c r="Q112" i="6"/>
  <c r="P112" i="6" s="1"/>
  <c r="M111" i="6"/>
  <c r="N111" i="6"/>
  <c r="Q111" i="6"/>
  <c r="P111" i="6" s="1"/>
  <c r="M110" i="6"/>
  <c r="N110" i="6"/>
  <c r="R110" i="6"/>
  <c r="M109" i="6"/>
  <c r="L109" i="6" s="1"/>
  <c r="Q109" i="6"/>
  <c r="P109" i="6" s="1"/>
  <c r="M108" i="6"/>
  <c r="L108" i="6" s="1"/>
  <c r="Q108" i="6"/>
  <c r="P108" i="6" s="1"/>
  <c r="M107" i="6"/>
  <c r="Q107" i="6"/>
  <c r="Q96" i="6"/>
  <c r="M92" i="6"/>
  <c r="M83" i="6"/>
  <c r="L83" i="6" s="1"/>
  <c r="Q82" i="6"/>
  <c r="P82" i="6" s="1"/>
  <c r="M81" i="6"/>
  <c r="Q81" i="6"/>
  <c r="N79" i="6"/>
  <c r="R79" i="6"/>
  <c r="M71" i="6"/>
  <c r="Q71" i="6"/>
  <c r="P71" i="6" s="1"/>
  <c r="Q70" i="6"/>
  <c r="Q66" i="6"/>
  <c r="M63" i="6"/>
  <c r="L63" i="6" s="1"/>
  <c r="Q63" i="6"/>
  <c r="P63" i="6" s="1"/>
  <c r="M62" i="6"/>
  <c r="Q62" i="6"/>
  <c r="M59" i="6"/>
  <c r="L59" i="6" s="1"/>
  <c r="Q59" i="6"/>
  <c r="P59" i="6" s="1"/>
  <c r="Q58" i="6"/>
  <c r="P58" i="6" s="1"/>
  <c r="M57" i="6"/>
  <c r="L57" i="6" s="1"/>
  <c r="Q57" i="6"/>
  <c r="P57" i="6" s="1"/>
  <c r="Q56" i="6"/>
  <c r="P56" i="6" s="1"/>
  <c r="M55" i="6"/>
  <c r="L55" i="6" s="1"/>
  <c r="Q55" i="6"/>
  <c r="P55" i="6" s="1"/>
  <c r="M54" i="6"/>
  <c r="Q54" i="6"/>
  <c r="R54" i="6"/>
  <c r="R53" i="6" s="1"/>
  <c r="R52" i="6" s="1"/>
  <c r="R131" i="6" l="1"/>
  <c r="N131" i="6"/>
  <c r="L181" i="6"/>
  <c r="Q178" i="6"/>
  <c r="P179" i="6"/>
  <c r="P178" i="6" s="1"/>
  <c r="M178" i="6"/>
  <c r="L179" i="6"/>
  <c r="L178" i="6" s="1"/>
  <c r="S6" i="6"/>
  <c r="E13" i="7" s="1"/>
  <c r="P177" i="6"/>
  <c r="L177" i="6"/>
  <c r="Q173" i="6"/>
  <c r="P174" i="6"/>
  <c r="P173" i="6" s="1"/>
  <c r="Q167" i="6"/>
  <c r="P168" i="6"/>
  <c r="P167" i="6" s="1"/>
  <c r="P163" i="6"/>
  <c r="P162" i="6" s="1"/>
  <c r="Q162" i="6"/>
  <c r="P158" i="6"/>
  <c r="P157" i="6" s="1"/>
  <c r="Q157" i="6"/>
  <c r="P154" i="6"/>
  <c r="P153" i="6" s="1"/>
  <c r="Q153" i="6"/>
  <c r="L174" i="6"/>
  <c r="L173" i="6" s="1"/>
  <c r="M173" i="6"/>
  <c r="M167" i="6"/>
  <c r="L168" i="6"/>
  <c r="L167" i="6" s="1"/>
  <c r="L163" i="6"/>
  <c r="L162" i="6" s="1"/>
  <c r="M162" i="6"/>
  <c r="M157" i="6"/>
  <c r="L158" i="6"/>
  <c r="L157" i="6" s="1"/>
  <c r="M153" i="6"/>
  <c r="L154" i="6"/>
  <c r="L153" i="6" s="1"/>
  <c r="P150" i="6"/>
  <c r="L150" i="6"/>
  <c r="N140" i="6"/>
  <c r="L147" i="6"/>
  <c r="Q141" i="6"/>
  <c r="Q140" i="6" s="1"/>
  <c r="P142" i="6"/>
  <c r="P141" i="6" s="1"/>
  <c r="P140" i="6" s="1"/>
  <c r="L142" i="6"/>
  <c r="L141" i="6" s="1"/>
  <c r="M141" i="6"/>
  <c r="M140" i="6" s="1"/>
  <c r="P138" i="6"/>
  <c r="P136" i="6"/>
  <c r="O6" i="6"/>
  <c r="D13" i="7" s="1"/>
  <c r="L136" i="6"/>
  <c r="L133" i="6" s="1"/>
  <c r="L131" i="6" s="1"/>
  <c r="M133" i="6"/>
  <c r="M131" i="6" s="1"/>
  <c r="P134" i="6"/>
  <c r="P133" i="6" s="1"/>
  <c r="P131" i="6" s="1"/>
  <c r="Q133" i="6"/>
  <c r="Q131" i="6" s="1"/>
  <c r="L128" i="6"/>
  <c r="P126" i="6"/>
  <c r="L126" i="6"/>
  <c r="P123" i="6"/>
  <c r="Q122" i="6"/>
  <c r="Q120" i="6" s="1"/>
  <c r="L123" i="6"/>
  <c r="M122" i="6"/>
  <c r="M120" i="6" s="1"/>
  <c r="Q106" i="6"/>
  <c r="Q95" i="6" s="1"/>
  <c r="P107" i="6"/>
  <c r="L111" i="6"/>
  <c r="M106" i="6"/>
  <c r="M95" i="6" s="1"/>
  <c r="L107" i="6"/>
  <c r="L118" i="6"/>
  <c r="L110" i="6"/>
  <c r="N106" i="6"/>
  <c r="N95" i="6" s="1"/>
  <c r="R106" i="6"/>
  <c r="R95" i="6" s="1"/>
  <c r="P110" i="6"/>
  <c r="P96" i="6"/>
  <c r="Q92" i="6"/>
  <c r="L92" i="6"/>
  <c r="L91" i="6" s="1"/>
  <c r="M91" i="6"/>
  <c r="P81" i="6"/>
  <c r="Q77" i="6"/>
  <c r="Q76" i="6" s="1"/>
  <c r="L81" i="6"/>
  <c r="M77" i="6"/>
  <c r="M76" i="6" s="1"/>
  <c r="P79" i="6"/>
  <c r="P77" i="6" s="1"/>
  <c r="P76" i="6" s="1"/>
  <c r="R77" i="6"/>
  <c r="R76" i="6" s="1"/>
  <c r="R6" i="6" s="1"/>
  <c r="E9" i="7" s="1"/>
  <c r="L79" i="6"/>
  <c r="N77" i="6"/>
  <c r="N76" i="6" s="1"/>
  <c r="L71" i="6"/>
  <c r="M69" i="6"/>
  <c r="M68" i="6" s="1"/>
  <c r="N70" i="6"/>
  <c r="P70" i="6"/>
  <c r="P69" i="6" s="1"/>
  <c r="P68" i="6" s="1"/>
  <c r="Q69" i="6"/>
  <c r="Q68" i="6" s="1"/>
  <c r="P66" i="6"/>
  <c r="P65" i="6" s="1"/>
  <c r="Q65" i="6"/>
  <c r="Q60" i="6"/>
  <c r="P62" i="6"/>
  <c r="P60" i="6" s="1"/>
  <c r="L62" i="6"/>
  <c r="L60" i="6" s="1"/>
  <c r="M60" i="6"/>
  <c r="N54" i="6"/>
  <c r="N53" i="6" s="1"/>
  <c r="N52" i="6" s="1"/>
  <c r="M53" i="6"/>
  <c r="Q53" i="6"/>
  <c r="P54" i="6"/>
  <c r="P53" i="6" s="1"/>
  <c r="L106" i="6" l="1"/>
  <c r="L54" i="6"/>
  <c r="L53" i="6" s="1"/>
  <c r="P52" i="6"/>
  <c r="P152" i="6"/>
  <c r="M152" i="6"/>
  <c r="Q52" i="6"/>
  <c r="M52" i="6"/>
  <c r="M6" i="6" s="1"/>
  <c r="L122" i="6"/>
  <c r="L120" i="6" s="1"/>
  <c r="L52" i="6"/>
  <c r="L77" i="6"/>
  <c r="L76" i="6" s="1"/>
  <c r="P106" i="6"/>
  <c r="P95" i="6" s="1"/>
  <c r="P122" i="6"/>
  <c r="P120" i="6" s="1"/>
  <c r="M32" i="7"/>
  <c r="E14" i="7"/>
  <c r="Q152" i="6"/>
  <c r="L152" i="6"/>
  <c r="L140" i="6"/>
  <c r="L32" i="7"/>
  <c r="D14" i="7"/>
  <c r="F13" i="7"/>
  <c r="L95" i="6"/>
  <c r="P92" i="6"/>
  <c r="P91" i="6" s="1"/>
  <c r="Q91" i="6"/>
  <c r="Q6" i="6" s="1"/>
  <c r="M31" i="7"/>
  <c r="E10" i="7"/>
  <c r="N69" i="6"/>
  <c r="N68" i="6" s="1"/>
  <c r="N6" i="6" s="1"/>
  <c r="D9" i="7" s="1"/>
  <c r="L70" i="6"/>
  <c r="L69" i="6" s="1"/>
  <c r="L68" i="6" s="1"/>
  <c r="P6" i="6" l="1"/>
  <c r="L6" i="6"/>
  <c r="F9" i="7"/>
  <c r="L31" i="7"/>
  <c r="D10" i="7"/>
  <c r="D5" i="7"/>
  <c r="E5" i="7"/>
  <c r="D22" i="7" l="1"/>
  <c r="D23" i="7" s="1"/>
  <c r="D17" i="7"/>
  <c r="D18" i="7" s="1"/>
  <c r="D6" i="7"/>
  <c r="L30" i="7"/>
  <c r="L36" i="7" s="1"/>
  <c r="L37" i="7" s="1"/>
  <c r="F5" i="7"/>
  <c r="M30" i="7"/>
  <c r="M36" i="7" s="1"/>
  <c r="M37" i="7" s="1"/>
  <c r="E22" i="7"/>
  <c r="E17" i="7"/>
  <c r="E6" i="7"/>
  <c r="E23" i="7" l="1"/>
  <c r="F22" i="7"/>
  <c r="E18" i="7"/>
  <c r="F17" i="7"/>
</calcChain>
</file>

<file path=xl/comments1.xml><?xml version="1.0" encoding="utf-8"?>
<comments xmlns="http://schemas.openxmlformats.org/spreadsheetml/2006/main">
  <authors>
    <author/>
    <author>kovacikova</author>
  </authors>
  <commentList>
    <comment ref="D6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prognóza pre mesto Šaľa 5 480 115,- EUR t.j. o 47 690,- EUR viac ako máme v rozpočte po 1. úprave rozpočtu máme o 123 570,- EUR menej ako oficiálne zverejnená prognóza pre mesto Šaľa</t>
        </r>
      </text>
    </comment>
    <comment ref="B8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predpis 737 393,- EUR
príjem 730 989,- EUR
% 99 - precentné plnenie</t>
        </r>
      </text>
    </comment>
    <comment ref="D8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predpis 817 000,- EUR
99 % - 808 830,- EUR</t>
        </r>
      </text>
    </comment>
    <comment ref="F8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 xml:space="preserve">predpis 823 000 eur , 99% z predpisu je 815 tis. eur
</t>
        </r>
      </text>
    </comment>
    <comment ref="F11" authorId="1" shapeId="0">
      <text>
        <r>
          <rPr>
            <b/>
            <sz val="8"/>
            <color indexed="81"/>
            <rFont val="Tahoma"/>
            <family val="2"/>
            <charset val="238"/>
          </rPr>
          <t>kovacikova:</t>
        </r>
        <r>
          <rPr>
            <sz val="8"/>
            <color indexed="81"/>
            <rFont val="Tahoma"/>
            <family val="2"/>
            <charset val="238"/>
          </rPr>
          <t xml:space="preserve">
z toho 5000 z novozískaných parkovacích miest revitalizáciou VP</t>
        </r>
      </text>
    </comment>
    <comment ref="F12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>+ 5000 eur večianske slávnosti</t>
        </r>
      </text>
    </comment>
    <comment ref="B13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360 tis. EUR + 80 tis. EUR nedoplatky
predpis 2010 - 396 740,- EUR
príjem 2010 - 353 791,- EUR
% výber 89- precentný výber</t>
        </r>
      </text>
    </comment>
    <comment ref="D13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predpis 570 000,- pri 25,- EUR
89 % - 507 300,- EUR
predpis 650 000,- pri 28,50 EUR
rozpočet po zohľadnaní úľav</t>
        </r>
      </text>
    </comment>
    <comment ref="F13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 xml:space="preserve">+ 30 tis. na vymahanie nedoplatkov
</t>
        </r>
      </text>
    </comment>
    <comment ref="B14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predpis 110 040,- EUR
plnenie 115 976,- EUR
105 %</t>
        </r>
      </text>
    </comment>
    <comment ref="F14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 xml:space="preserve">114 000 tis. skut.plnenie 2012 </t>
        </r>
      </text>
    </comment>
    <comment ref="B18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z toho 7 700 je kaucia na réžie</t>
        </r>
      </text>
    </comment>
    <comment ref="F20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>250 100 eur nájomné
200 000 eur sluzby spojené s nájomným=nadväznosť na výdavkovú časť</t>
        </r>
      </text>
    </comment>
    <comment ref="F23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>5 klubov x 0,40 EUR/rok
+ Gabriel Száraz ZŠ 4 mesiace 639,92</t>
        </r>
      </text>
    </comment>
    <comment ref="F26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 xml:space="preserve">viazané na výdavky na digitalizáciu kina 
</t>
        </r>
      </text>
    </comment>
    <comment ref="F27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150 eur Fabikova</t>
        </r>
      </text>
    </comment>
    <comment ref="F30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vjazdy z MK = 200 eur
parkoviská = 400 eur
rozkopávky = 3000
ponikat. = 1 000 eur</t>
        </r>
      </text>
    </comment>
    <comment ref="F35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14.000 pokuty MsP
+ 40 000 SU</t>
        </r>
      </text>
    </comment>
    <comment ref="F38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 xml:space="preserve">100 eur poplatok známka za psa
500 eur prop. materialy
</t>
        </r>
      </text>
    </comment>
    <comment ref="F45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>+ 4 500 príjem ples</t>
        </r>
      </text>
    </comment>
    <comment ref="F56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49 000 eur výťažky</t>
        </r>
      </text>
    </comment>
    <comment ref="F75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>1 220 eur publicita
134 900 eur zeleň</t>
        </r>
      </text>
    </comment>
    <comment ref="F81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 xml:space="preserve">20 tis. Eur vrátiť z 2012
skut. Príjem v 2013 má byť 175 440 eur
</t>
        </r>
      </text>
    </comment>
    <comment ref="C114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>COV 259 659,14
Bako, Dora 8 613,91</t>
        </r>
      </text>
    </comment>
    <comment ref="D114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COV 113 438,-
</t>
        </r>
        <r>
          <rPr>
            <sz val="8"/>
            <color indexed="8"/>
            <rFont val="Tahoma"/>
            <family val="2"/>
            <charset val="238"/>
          </rPr>
          <t xml:space="preserve">(Hadnaďová - 25 644,-
Hadnaďová - 11 376,-
Kišš - 9 104,-
Kišš - 22 014,-
Gyori - 6 638,-
Ružiak - 14 310,-
pošta  - 24 352,-)
</t>
        </r>
        <r>
          <rPr>
            <b/>
            <sz val="8"/>
            <color indexed="8"/>
            <rFont val="Tahoma"/>
            <family val="2"/>
            <charset val="238"/>
          </rPr>
          <t>Komenského 74 600,- 
garáž 10 000,-</t>
        </r>
      </text>
    </comment>
    <comment ref="F114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>NP po Gelnickej - OVS
NP nájomca Kišš
COV - priestory po MsP = 100 tis. EUR</t>
        </r>
      </text>
    </comment>
    <comment ref="D117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Kráľovská 400 000,-
Feketeházy 46 843,- (52 047-5 204 zábezpeka v roku 2011)
Komenského 90 400,- 
COV 21 609,-
</t>
        </r>
        <r>
          <rPr>
            <sz val="8"/>
            <color indexed="8"/>
            <rFont val="Tahoma"/>
            <family val="2"/>
            <charset val="238"/>
          </rPr>
          <t xml:space="preserve">(Hadnaďová  - 4 885,-
Hadnaďová - 2 166,-
Kišš -  1 735,-
Kišš - 4 193,-
Gyori - 1 265,-
Ružiak - 2 726,-
pošta - 4 639,-  )
</t>
        </r>
        <r>
          <rPr>
            <b/>
            <sz val="8"/>
            <color indexed="8"/>
            <rFont val="Tahoma"/>
            <family val="2"/>
            <charset val="238"/>
          </rPr>
          <t>drobné odpredaje 4 640,- EUR</t>
        </r>
      </text>
    </comment>
    <comment ref="F117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 xml:space="preserve">CK32  - 200 tis., náhodilé príjmy za odpredaj pozemkov 80 tis. 
53 900 EUR - predaj pozemku pri Tescu (Big Barell)
145 000 ostatné pozemky
</t>
        </r>
      </text>
    </comment>
    <comment ref="D122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>povodne 46 686,- EUR
potom 30 000,- EUR
zrušené uznesením MsZ</t>
        </r>
      </text>
    </comment>
    <comment ref="D125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predpokladaná skutočnosť je 308 750 EUR</t>
        </r>
      </text>
    </comment>
    <comment ref="D126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>pôvodne 1 239 005,- EUR znížené o 190.294,24 EUR, ktoré boli príjmom roku 2011 (december 2011)</t>
        </r>
      </text>
    </comment>
    <comment ref="F126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 xml:space="preserve">547 342 eur stavba
379 791 eur čistiaca technika
8 645 eur stavebný dozor
</t>
        </r>
      </text>
    </comment>
    <comment ref="D128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 xml:space="preserve">predpokladaná skutočnosť je 512 832 EUR
</t>
        </r>
      </text>
    </comment>
    <comment ref="F128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 xml:space="preserve">67 021 EUR - inventár,stroje, vybavenie
1 333 365 EUR - stavba
1 400386 EUR
</t>
        </r>
      </text>
    </comment>
    <comment ref="D131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 xml:space="preserve">893 590 povodne </t>
        </r>
      </text>
    </comment>
  </commentList>
</comments>
</file>

<file path=xl/sharedStrings.xml><?xml version="1.0" encoding="utf-8"?>
<sst xmlns="http://schemas.openxmlformats.org/spreadsheetml/2006/main" count="1101" uniqueCount="762">
  <si>
    <t>plnenie 2010</t>
  </si>
  <si>
    <t>plnenie 2011</t>
  </si>
  <si>
    <t>rozpočet 2012</t>
  </si>
  <si>
    <t>rozpočet 2013 predložený</t>
  </si>
  <si>
    <t>Bežný rozpočet</t>
  </si>
  <si>
    <t>100 Daňové príjmy</t>
  </si>
  <si>
    <t>110 dane z príjmov</t>
  </si>
  <si>
    <t xml:space="preserve">111 daň z príjmov </t>
  </si>
  <si>
    <t>120 daň z majetku</t>
  </si>
  <si>
    <t>121 daň z nehnuteľnosti</t>
  </si>
  <si>
    <t>130 domáce dane na tovary a služby</t>
  </si>
  <si>
    <t>133001 daň za psa</t>
  </si>
  <si>
    <t>133012 daň za VP parkovisko</t>
  </si>
  <si>
    <t xml:space="preserve">133012 daň za VP  </t>
  </si>
  <si>
    <t>133013 poplatok za KO FO</t>
  </si>
  <si>
    <t>133013 poplatok za KO PO</t>
  </si>
  <si>
    <t>200 - 300 Nedaňové príjmy</t>
  </si>
  <si>
    <t>212 príjmy z vlastníctva</t>
  </si>
  <si>
    <t>212002 nájomné z pozemkov</t>
  </si>
  <si>
    <t>212003 nájomné COV</t>
  </si>
  <si>
    <t>212003 nájomné MsÚ</t>
  </si>
  <si>
    <t>212003 nájomné Bytkomfort</t>
  </si>
  <si>
    <t>212003 nájomné DK</t>
  </si>
  <si>
    <t>212003 nájomné Dolná</t>
  </si>
  <si>
    <t>212003 nájomné športoviská</t>
  </si>
  <si>
    <t>212003 nájomné Dom smútku</t>
  </si>
  <si>
    <t>212003 nájomné z majetku mesta</t>
  </si>
  <si>
    <t>212003 nájomné za plochy DK</t>
  </si>
  <si>
    <t>212003 príležitostný prenájom</t>
  </si>
  <si>
    <t>220 administratívne a iné poplatky</t>
  </si>
  <si>
    <t>221 správne poplatky automaty</t>
  </si>
  <si>
    <t>221 správne poplatky ŽP, SÚ, ostatné</t>
  </si>
  <si>
    <t>221 správne poplatky matrika</t>
  </si>
  <si>
    <t>221 správne poplatky REGOB</t>
  </si>
  <si>
    <t>221 správne poplatky rybárske lístky</t>
  </si>
  <si>
    <t>221 správne poplatky osvedčovanie listín a podpisov</t>
  </si>
  <si>
    <t>222 pokuty MsP, COV, SÚ, ostatné</t>
  </si>
  <si>
    <t>222 MsKJJ za porušenie finančnej disciplíny</t>
  </si>
  <si>
    <t>223 cintorínske poplatky - hrobové miesta</t>
  </si>
  <si>
    <t>223 tábor, prop. materiál, rozhl., knihy, WC,súť. podklady</t>
  </si>
  <si>
    <t>223 príjem z inzercie</t>
  </si>
  <si>
    <t>223 PCO</t>
  </si>
  <si>
    <t>223 príjem z recyklačného fondu, ENVI PAK</t>
  </si>
  <si>
    <t>223 poplatok za uloženie odpadu</t>
  </si>
  <si>
    <t>223 príjmy MsKS -  vstupné kultúrne podujatia</t>
  </si>
  <si>
    <t>223 vstupné kino</t>
  </si>
  <si>
    <t>223 iné príjmy kino + príjem mestský ples</t>
  </si>
  <si>
    <t>223 výlep plagátov</t>
  </si>
  <si>
    <t>223 vstupné SD Veča</t>
  </si>
  <si>
    <t>223 vstupné KS Večierka</t>
  </si>
  <si>
    <t>223 príjmy MsKS - kurzy</t>
  </si>
  <si>
    <t>223 vstupné športoviská</t>
  </si>
  <si>
    <t>223 COV refundácia služieb</t>
  </si>
  <si>
    <t>223 spracovanie ÚPN</t>
  </si>
  <si>
    <t>223004 COV -príjem z prebyt. majetku</t>
  </si>
  <si>
    <t>229 poplatky za znečisťovanie ovzdušia</t>
  </si>
  <si>
    <t>292 ostatné príjmy</t>
  </si>
  <si>
    <t>290 komunitná nadácia</t>
  </si>
  <si>
    <t>242 úroky</t>
  </si>
  <si>
    <t>292 refundácie</t>
  </si>
  <si>
    <t>292 refundácia Bytkomfort</t>
  </si>
  <si>
    <t>292 vlastné príjmy MsKJJ - členské</t>
  </si>
  <si>
    <t>292 príjem za telefón MsKJJ - refundácia</t>
  </si>
  <si>
    <t>292 vlastné príjmy škôl a školských zariadení</t>
  </si>
  <si>
    <t>246 úroky z hypotekárnych záložných listov</t>
  </si>
  <si>
    <t xml:space="preserve"> </t>
  </si>
  <si>
    <t>310 transfery na rôznej úrovni</t>
  </si>
  <si>
    <t>311 sponzorstvo Európsky deň židovskej kultúry</t>
  </si>
  <si>
    <t>311 grant ESF-projekt FSR (terénny soc. pracovník)</t>
  </si>
  <si>
    <t>311 sponzorstvo</t>
  </si>
  <si>
    <t>311 sponzorstvo na Súsošie Sv. Trojice</t>
  </si>
  <si>
    <t>311 sponzorstvo ZsE - rodinný futbal</t>
  </si>
  <si>
    <t>311 sponzorstvo MsP</t>
  </si>
  <si>
    <t>311 sponzorstvo ENVI - PACK</t>
  </si>
  <si>
    <t>311 grant MŠ Hollého</t>
  </si>
  <si>
    <t>311 grant knižnica</t>
  </si>
  <si>
    <t>311 grant opatrenia na zlepšenie ovzdušia v meste</t>
  </si>
  <si>
    <t>311 grant verejné osvetlenie</t>
  </si>
  <si>
    <t>311 grant stromy</t>
  </si>
  <si>
    <t>311 grant na ŠH</t>
  </si>
  <si>
    <t>311 grant - dotácia na digitalizáciu kina</t>
  </si>
  <si>
    <t>312001 dotácia MF na poskytovanie soc. služieb</t>
  </si>
  <si>
    <t>312001 dotácia MF na dofinancovanie</t>
  </si>
  <si>
    <t>312001 decentralizačná dotácia - matrika</t>
  </si>
  <si>
    <t>312001 decentralizačná dotácia - školstvo</t>
  </si>
  <si>
    <t>312001 decentralizačná dotácia - SÚ</t>
  </si>
  <si>
    <t>312001 decentralizačná dotácia ŠFRB</t>
  </si>
  <si>
    <t>312001 decentralizačná dot. správa pozem. komunik.</t>
  </si>
  <si>
    <t>312001 decentralizačná dotácia na životné prostredie</t>
  </si>
  <si>
    <t>312001 decentralizačná dotácia - register obyvateľov</t>
  </si>
  <si>
    <t>312001 dotácia na spoloč. školský úrad</t>
  </si>
  <si>
    <t>312001 dotácia cest., stravné, UP, vzd. pouk., štip.</t>
  </si>
  <si>
    <t>312001 aktivačný príspevok</t>
  </si>
  <si>
    <t>312001 kultúrne poukazy</t>
  </si>
  <si>
    <t>312001 kultúrne poukazy kino</t>
  </si>
  <si>
    <t>312001 chránená dielňa</t>
  </si>
  <si>
    <t>312001 projekt Náučný chodník</t>
  </si>
  <si>
    <t>312001 dotácia na sociálnu pomoc</t>
  </si>
  <si>
    <t>312001 dobrovoľnícka služba</t>
  </si>
  <si>
    <t>312001 voľby do parlamentu, samosprávy + referendum</t>
  </si>
  <si>
    <t>312001 príjmy MsKS - Zlatá Priadka</t>
  </si>
  <si>
    <t>312008 NSK  Súsošie Sv. Trojice</t>
  </si>
  <si>
    <t>312008 NSK Šalianske reminiscencie</t>
  </si>
  <si>
    <t>312008 NSK medzinárodný futbalový zápas</t>
  </si>
  <si>
    <t xml:space="preserve">312008 NSK Zlatá Priadka </t>
  </si>
  <si>
    <t xml:space="preserve">312008 NSK Kultúrne leto </t>
  </si>
  <si>
    <t>312008 NSK Tvorivé dielne - hračkovňa</t>
  </si>
  <si>
    <t>312008 NSK - Karneval na ľade</t>
  </si>
  <si>
    <t>312008 NSK - Šalianska veža</t>
  </si>
  <si>
    <t>331002 Visegradský fond</t>
  </si>
  <si>
    <t>Kapitálový rozpočet</t>
  </si>
  <si>
    <t>230 kapitálové príjmy</t>
  </si>
  <si>
    <t>231 príjem z predaja budov</t>
  </si>
  <si>
    <t>231 príjem z predaja bytov</t>
  </si>
  <si>
    <t>231 príjem z predaja prebytočného majetku</t>
  </si>
  <si>
    <t>233 príjem z predaja pozemkov</t>
  </si>
  <si>
    <t>300 granty a transfery</t>
  </si>
  <si>
    <t>321 kamerový systém</t>
  </si>
  <si>
    <t>321,341 grant na knižnicu</t>
  </si>
  <si>
    <t>321 grant na nákup osobného automobilu - OSS</t>
  </si>
  <si>
    <t>321 grant digitalizácia kina</t>
  </si>
  <si>
    <t>321 kapitálový transfer ZŠ Pázmáňa</t>
  </si>
  <si>
    <t>321,341 grant - znížnie energet. náročnosti MŠ Hollého</t>
  </si>
  <si>
    <t>321,341 grant revitalizácia verejných priestranstiev CMZ Šaľa</t>
  </si>
  <si>
    <t>321,341 grant - opatrenia na zlepšenie ovzdušia v meste</t>
  </si>
  <si>
    <t>321, 341 grant - Verejné osvetlenie</t>
  </si>
  <si>
    <t>321,341 grant Domov dôchodcov</t>
  </si>
  <si>
    <t>Príjmové finančné operácie</t>
  </si>
  <si>
    <t>453 zostatok prostr. z min. roku</t>
  </si>
  <si>
    <t>513 komerčné úvery</t>
  </si>
  <si>
    <t>PRÍJMY SPOLU</t>
  </si>
  <si>
    <t xml:space="preserve">  Návrh programovo rozpočtovaných výdavkov  na rok 2013</t>
  </si>
  <si>
    <t>čerpanie 2010</t>
  </si>
  <si>
    <t>čerpanie 2011</t>
  </si>
  <si>
    <t>REKAPITULÁCIA ROZPOČTU v EUR</t>
  </si>
  <si>
    <t xml:space="preserve">SPOLU </t>
  </si>
  <si>
    <t>Rok 2010</t>
  </si>
  <si>
    <t>Rok 2011</t>
  </si>
  <si>
    <t>Rok 2012</t>
  </si>
  <si>
    <t>Rok 2013</t>
  </si>
  <si>
    <t>2010             v tom:</t>
  </si>
  <si>
    <t>Bežné</t>
  </si>
  <si>
    <t>Kapitál.</t>
  </si>
  <si>
    <t>Fin.oper.</t>
  </si>
  <si>
    <t>2011             v tom:</t>
  </si>
  <si>
    <t>2012             v tom:</t>
  </si>
  <si>
    <t>2013             v tom:</t>
  </si>
  <si>
    <t>VÝDAVKY CELKOM:</t>
  </si>
  <si>
    <t>v tom:</t>
  </si>
  <si>
    <t>Program 1:   Plánovanie, manažment a kontrola</t>
  </si>
  <si>
    <t>Podprog 1.1</t>
  </si>
  <si>
    <t xml:space="preserve">Manažment mesta </t>
  </si>
  <si>
    <t>Výkon funkcie primátora mesta</t>
  </si>
  <si>
    <t>Výkon funkcie prednostu</t>
  </si>
  <si>
    <t>Výkon funkcie poslancov mesta a členov komisií zriadených pri MsZ</t>
  </si>
  <si>
    <t>Participácia obyvateľov na riadení samosprávy</t>
  </si>
  <si>
    <t>Podprog 1.2</t>
  </si>
  <si>
    <t>Plánovanie</t>
  </si>
  <si>
    <t xml:space="preserve">Strategické plánovanie </t>
  </si>
  <si>
    <t xml:space="preserve">Územné plánovanie  </t>
  </si>
  <si>
    <t>Investičné plánovanie</t>
  </si>
  <si>
    <t>Podprog 1.3</t>
  </si>
  <si>
    <t>Kontrolná činnosť</t>
  </si>
  <si>
    <t>Podprog 1.4</t>
  </si>
  <si>
    <t>Daňová,rozpočtová politika a audit</t>
  </si>
  <si>
    <t>Podprog 1.5</t>
  </si>
  <si>
    <t>Členstvo v samosprávnych organizáciách a združeniach</t>
  </si>
  <si>
    <t>Podprog 1.6</t>
  </si>
  <si>
    <t>Elektronická samospráva (ESAM)</t>
  </si>
  <si>
    <t>Program 2:   Propagácia a marketing</t>
  </si>
  <si>
    <t>Podprog 2.1</t>
  </si>
  <si>
    <t xml:space="preserve">Informovanosť o meste </t>
  </si>
  <si>
    <t>Internetový portál mesta Šaľa</t>
  </si>
  <si>
    <t>Medializácia mesta a prezentácie na výstavách</t>
  </si>
  <si>
    <t>Propagačné materiály a predmety</t>
  </si>
  <si>
    <t>Mesačník Šaľa</t>
  </si>
  <si>
    <t>Info-kiosky</t>
  </si>
  <si>
    <t>SMS Centrum</t>
  </si>
  <si>
    <t>Kronika mesta</t>
  </si>
  <si>
    <t>TV Zobor</t>
  </si>
  <si>
    <t>Podprog 2.2</t>
  </si>
  <si>
    <t>PR Podujatia</t>
  </si>
  <si>
    <t>Jarmok tradičných remesiel</t>
  </si>
  <si>
    <t>Vianočné trhy a Silvester</t>
  </si>
  <si>
    <t>Podprog 2.3</t>
  </si>
  <si>
    <t>Vzťahy s partnerskými mestami v zahraničí</t>
  </si>
  <si>
    <t>Program 3:   Interné služby</t>
  </si>
  <si>
    <t>Podprog 3.1</t>
  </si>
  <si>
    <t xml:space="preserve">Interný informačný systém </t>
  </si>
  <si>
    <t>Podprog 3.2</t>
  </si>
  <si>
    <t>Právne služby</t>
  </si>
  <si>
    <t>Podprog 3.3</t>
  </si>
  <si>
    <t>Správa a údržba majetku mesta</t>
  </si>
  <si>
    <t>Údržba hnuteľného majetku města</t>
  </si>
  <si>
    <t>Evidencia a správa pozemkov mesta</t>
  </si>
  <si>
    <t>Správa a údržba budov</t>
  </si>
  <si>
    <t>Vysporiadavanie pozemkov na území mesta</t>
  </si>
  <si>
    <t>Podprog 3.4</t>
  </si>
  <si>
    <t>Vzdelávanie zamestnancov mesta</t>
  </si>
  <si>
    <t>Podprog 3.5</t>
  </si>
  <si>
    <t>Pracovná zdravotná služba</t>
  </si>
  <si>
    <t>Program 4: Služby občanom</t>
  </si>
  <si>
    <t xml:space="preserve">Podprog 4.1 </t>
  </si>
  <si>
    <t>Občianske obrady a slávnosti</t>
  </si>
  <si>
    <t>Podprog 4.2</t>
  </si>
  <si>
    <t>Kancelária prvého kontaktu</t>
  </si>
  <si>
    <t>Osvedčovanie listín a podpisov,matrika, evidencia obyv.</t>
  </si>
  <si>
    <t>Súpisné čísla a označovanie ulíc a iných verejných priestranstiev</t>
  </si>
  <si>
    <t>Podprog 4.3.</t>
  </si>
  <si>
    <t>Stavebný úrad</t>
  </si>
  <si>
    <t>Program 5:   Bezpečnosť, právo a poriadok</t>
  </si>
  <si>
    <t>Podprog 5.1</t>
  </si>
  <si>
    <t>Verejný poriadok a bezpečnosť</t>
  </si>
  <si>
    <t>Hliadkovanie</t>
  </si>
  <si>
    <t>Kamerový systém</t>
  </si>
  <si>
    <t>Pult centralizovanej ochrany</t>
  </si>
  <si>
    <t>Prevencia kriminality</t>
  </si>
  <si>
    <t>Podprog 5.2</t>
  </si>
  <si>
    <t>Civilná ochrana</t>
  </si>
  <si>
    <t>Podprog 5.3</t>
  </si>
  <si>
    <t>Protipožiarna ochrana</t>
  </si>
  <si>
    <t>Podprog 5.4</t>
  </si>
  <si>
    <t>Verejné osvetlenie</t>
  </si>
  <si>
    <t>Rekonštrukcia VO</t>
  </si>
  <si>
    <t>Údržba VO</t>
  </si>
  <si>
    <t>Prevádzka VO</t>
  </si>
  <si>
    <t>Oprava VO</t>
  </si>
  <si>
    <t>Podprog 5.5</t>
  </si>
  <si>
    <t>Bezpečnosť obyvateľov vo vzťahu k zvieratám na verejných plochách</t>
  </si>
  <si>
    <t>Ošetrovanie a karantenizácia zvierat</t>
  </si>
  <si>
    <t xml:space="preserve">Zabezpečenie zberu exkrementov z verejných priestranstiev </t>
  </si>
  <si>
    <t>Program 6:   Odpadové hospodárstvo</t>
  </si>
  <si>
    <t>Podprog 6.1</t>
  </si>
  <si>
    <t>Zber, vývoz a zneškodňovanie odpadu</t>
  </si>
  <si>
    <t>Zber a vývoz odpadu</t>
  </si>
  <si>
    <t>Zneškodňovanie odpadu</t>
  </si>
  <si>
    <t>Podprog 6.2</t>
  </si>
  <si>
    <t>Separácia odpadu</t>
  </si>
  <si>
    <t>Separácia biologicky rozložiteľného odpadu</t>
  </si>
  <si>
    <t>Separácia ostatného odpadu a nebezpečného odpadu</t>
  </si>
  <si>
    <t>Podprog 6.3</t>
  </si>
  <si>
    <t>Nakladanie s odpadovými vodami</t>
  </si>
  <si>
    <t>Program 7:   Komunikácie</t>
  </si>
  <si>
    <t>Podprog 7.1</t>
  </si>
  <si>
    <t>Cesty</t>
  </si>
  <si>
    <t>Výstavba ciest</t>
  </si>
  <si>
    <t>Rekonštrukcia ciest</t>
  </si>
  <si>
    <t>Zimná údržba</t>
  </si>
  <si>
    <t>Oprava a údržba ciest</t>
  </si>
  <si>
    <t>Čistenie mesta</t>
  </si>
  <si>
    <t>Dopravné značenie</t>
  </si>
  <si>
    <t>Dopravné zariadenia</t>
  </si>
  <si>
    <t>Podprog 7.2</t>
  </si>
  <si>
    <t>Chodníky</t>
  </si>
  <si>
    <t>Výstavba chodníkov</t>
  </si>
  <si>
    <t>Údžba a oprava chodníkov</t>
  </si>
  <si>
    <t>Podprog 7.3</t>
  </si>
  <si>
    <t>Parkoviská</t>
  </si>
  <si>
    <t>Výstavba parkovísk</t>
  </si>
  <si>
    <t>Údržba a oprava parkovísk</t>
  </si>
  <si>
    <t>Program 8:   Doprava</t>
  </si>
  <si>
    <t>Podprog 8.1</t>
  </si>
  <si>
    <t>Zabezpečenie mestskej autobusovej dopravy</t>
  </si>
  <si>
    <t>Podprog 8.2</t>
  </si>
  <si>
    <t xml:space="preserve">Zástavky MHD </t>
  </si>
  <si>
    <t>Údržba zastávok MHD</t>
  </si>
  <si>
    <t>Program 9:   Vzdelávanie</t>
  </si>
  <si>
    <t>Podprog 9.1</t>
  </si>
  <si>
    <t>Spoločný školský úrad</t>
  </si>
  <si>
    <t>Podprog 9.2</t>
  </si>
  <si>
    <t>Materské školy</t>
  </si>
  <si>
    <t>MŠ Budovateľská ul. so ŠJ</t>
  </si>
  <si>
    <t>MŠ Družstená ul. so ŠJ</t>
  </si>
  <si>
    <t>MŠ Hollého ul. so ŠJ</t>
  </si>
  <si>
    <t>MŠ Horná ul. so ŠJ</t>
  </si>
  <si>
    <t>MŠ Okružná  ul. so ŠJ</t>
  </si>
  <si>
    <t>MŠ Ul. 8. Mája  so ŠJ</t>
  </si>
  <si>
    <t>MŠ Ul. P.J. Šafárika</t>
  </si>
  <si>
    <t>Podprog 9.3</t>
  </si>
  <si>
    <t>Základné školy</t>
  </si>
  <si>
    <t>ZŠ Bernolákova ul.. so ŠJ a ŠKD</t>
  </si>
  <si>
    <t>ZŠ Hollého ul.  so ŠJ a ŠKD</t>
  </si>
  <si>
    <t>ZŠ Horná ul. so ŠJ a ŠKD</t>
  </si>
  <si>
    <t>ZŠ Krátka ul. so ŠJ a ŠKD</t>
  </si>
  <si>
    <t>ZŠ Pionierska ul.so ŠJ a ŠKD</t>
  </si>
  <si>
    <t>ZŠ s MŠ Ul.P. Pázmaňa s VŠJ a ŠKD</t>
  </si>
  <si>
    <t>Podprog 9.4</t>
  </si>
  <si>
    <t>Záujmové vzdelávanie a voľno-časové aktivity</t>
  </si>
  <si>
    <t>Základná umelecká škola</t>
  </si>
  <si>
    <t>Centrum voľného času</t>
  </si>
  <si>
    <t>Podprog 9.5</t>
  </si>
  <si>
    <t>Účelovo viazané prostriedky...</t>
  </si>
  <si>
    <t>Podprog 9.6</t>
  </si>
  <si>
    <t>Výdavky z vlast.príjmov škôl a šk.zariad.</t>
  </si>
  <si>
    <t>Podprog. 9.7</t>
  </si>
  <si>
    <t>Rezerva</t>
  </si>
  <si>
    <t>Program 10: Šport</t>
  </si>
  <si>
    <t>Podprog 10.1</t>
  </si>
  <si>
    <t>Športové a telovýchovné akcie</t>
  </si>
  <si>
    <t>Podprog 10.2</t>
  </si>
  <si>
    <t>Športová infraštruktúra</t>
  </si>
  <si>
    <t>Mestský zimný štadión</t>
  </si>
  <si>
    <t>Futbalový štadión Šaľa</t>
  </si>
  <si>
    <t>Kolkáreň</t>
  </si>
  <si>
    <t>Mestská športová hala</t>
  </si>
  <si>
    <t>Futbalový štadión Veča</t>
  </si>
  <si>
    <t>Podprog 10.3</t>
  </si>
  <si>
    <t>Grantový systém na podporu športu</t>
  </si>
  <si>
    <t>Program 11: Kultúra</t>
  </si>
  <si>
    <t>Podprog 11.1</t>
  </si>
  <si>
    <t>Kultúrne podujatia</t>
  </si>
  <si>
    <t>Podprog 11.2</t>
  </si>
  <si>
    <t>Kultúrna infraštruktúra</t>
  </si>
  <si>
    <t>Mestská knižnica</t>
  </si>
  <si>
    <t>Amfiteáter</t>
  </si>
  <si>
    <t>Dom kultúry Šaľa</t>
  </si>
  <si>
    <t>Spoločenský dom Veča</t>
  </si>
  <si>
    <t>Podprog 11.3</t>
  </si>
  <si>
    <t>Starostlivosť o kultúrne pamiatky</t>
  </si>
  <si>
    <t>Podprog 11.4</t>
  </si>
  <si>
    <t>Grantový systém na podporu kultúry v meste</t>
  </si>
  <si>
    <t>Program 12: Prostredie pre život</t>
  </si>
  <si>
    <t>Podprog 12.1</t>
  </si>
  <si>
    <t>Verejné priestranstvá</t>
  </si>
  <si>
    <t>Verejná zeleň</t>
  </si>
  <si>
    <t>Deratizácia verejných priestranstiev</t>
  </si>
  <si>
    <t>Revitalizácia verejných priestranstiev</t>
  </si>
  <si>
    <t>Údržba verejných priestranstiev</t>
  </si>
  <si>
    <t>Podprog 12.2</t>
  </si>
  <si>
    <t>Mestský mobiliár</t>
  </si>
  <si>
    <t>Podprog 12.3</t>
  </si>
  <si>
    <t xml:space="preserve">Detské ihriská </t>
  </si>
  <si>
    <t>Podprog 12.4</t>
  </si>
  <si>
    <t>Verejné WC</t>
  </si>
  <si>
    <t>Podprog 12.5</t>
  </si>
  <si>
    <t>Artézske studne</t>
  </si>
  <si>
    <t>Podprog 12.6</t>
  </si>
  <si>
    <t>Cintorínske služby</t>
  </si>
  <si>
    <t>Podprog 12.7.</t>
  </si>
  <si>
    <t>Grantový systém na podporu rozvoja zelene v meste</t>
  </si>
  <si>
    <t xml:space="preserve">Program 13: </t>
  </si>
  <si>
    <t>Sociálna starostlivosť</t>
  </si>
  <si>
    <t>Podprog 13.1</t>
  </si>
  <si>
    <t>Starostlivosť o rodinu</t>
  </si>
  <si>
    <t>Detské jasle</t>
  </si>
  <si>
    <t>Domov pre osamelých rodičov</t>
  </si>
  <si>
    <t>Sociálno-právna ochrana detí a sociálna kuratela</t>
  </si>
  <si>
    <t>Podprog 13.2</t>
  </si>
  <si>
    <t>Opatrovateľské služby</t>
  </si>
  <si>
    <t>Terénna opatrovateľská služba</t>
  </si>
  <si>
    <t>Centralizovaná opatrovateľská služba</t>
  </si>
  <si>
    <t xml:space="preserve">Terénno-duchovná služba </t>
  </si>
  <si>
    <t>Domov sociálnej starostlivosti pre deti a dospelých</t>
  </si>
  <si>
    <t>Podprog 13.3</t>
  </si>
  <si>
    <t>Služby seniorom</t>
  </si>
  <si>
    <t xml:space="preserve">Kluby dôchodcov </t>
  </si>
  <si>
    <t>Jedálne pre dôchodcov</t>
  </si>
  <si>
    <t>Domov dôchodcov</t>
  </si>
  <si>
    <t>Podprog 13.4</t>
  </si>
  <si>
    <t>Starostlivosť o bezprístrešných obyvateľov</t>
  </si>
  <si>
    <t>Útulok pre bezdomovcov</t>
  </si>
  <si>
    <t>Strava pre bezdomovcov</t>
  </si>
  <si>
    <t>Nocľaháreň</t>
  </si>
  <si>
    <t>Podprog 13.5</t>
  </si>
  <si>
    <t>Klub zdravotne znevýhodnených občanov</t>
  </si>
  <si>
    <t>Podprog 13.6</t>
  </si>
  <si>
    <t>Aktivačné práce</t>
  </si>
  <si>
    <t>Podprog 13.7</t>
  </si>
  <si>
    <t>Dávky sociálnej pomoci</t>
  </si>
  <si>
    <t>Jednorazové dávky v hmotnej núdzi</t>
  </si>
  <si>
    <t>Podprog 13.8</t>
  </si>
  <si>
    <t>Grantový systém pre podporu sociálne a zdravotne znevýhodnených občanom mesta</t>
  </si>
  <si>
    <t>Program 14: Bývanie</t>
  </si>
  <si>
    <t>Program 15: Administratíva</t>
  </si>
  <si>
    <t>záväzky z dodáv. Faktúr</t>
  </si>
  <si>
    <t>vklad do ZI MET</t>
  </si>
  <si>
    <t>mzdy + ostatné</t>
  </si>
  <si>
    <t>Bežné príjmy</t>
  </si>
  <si>
    <t>Bežné výdavky</t>
  </si>
  <si>
    <t>Rozdiel</t>
  </si>
  <si>
    <t xml:space="preserve">Kapitálové príjmy </t>
  </si>
  <si>
    <t>Kapitálové výdavky</t>
  </si>
  <si>
    <t>Výdavkové finančné operácie</t>
  </si>
  <si>
    <t>VÝDAVKY SPOLU</t>
  </si>
  <si>
    <t>ROZDIEL</t>
  </si>
  <si>
    <t>312001 nadačný fond Tesco pre zdravšie mestá</t>
  </si>
  <si>
    <t>Bývalé kúpalisko</t>
  </si>
  <si>
    <t xml:space="preserve">rozpočet 2013 </t>
  </si>
  <si>
    <t>311 grant cena J. Johanidesa</t>
  </si>
  <si>
    <t>331 Brusel - družobné stretnutia - Európa pre občana</t>
  </si>
  <si>
    <t>očakávaná skutočnosť 2012</t>
  </si>
  <si>
    <t>očakávané čerpanie 2012</t>
  </si>
  <si>
    <t xml:space="preserve">SUMÁR PRÍJMOV A VÝDAVKOV   na rok  2013 </t>
  </si>
  <si>
    <t xml:space="preserve">      Návrh príjmov rozpočtu na rok 2013</t>
  </si>
  <si>
    <t>podprog 13.9</t>
  </si>
  <si>
    <t>OSS</t>
  </si>
  <si>
    <t>Spolu</t>
  </si>
  <si>
    <t>Kapitálové príjmy- (230)</t>
  </si>
  <si>
    <t>Kapitálové výdavky- (700)</t>
  </si>
  <si>
    <t>Príjmové finančné operácie- (400, 500)</t>
  </si>
  <si>
    <t>Výdavkové finančné operácie- (800)</t>
  </si>
  <si>
    <t>Fin.oper. 800</t>
  </si>
  <si>
    <t>V EUR</t>
  </si>
  <si>
    <t>Bežné príjmy- (100, 200, 300)</t>
  </si>
  <si>
    <t>Bežné výdavky- (600)</t>
  </si>
  <si>
    <t>V EUR za hlavné ekonomické kategórie</t>
  </si>
  <si>
    <t>v EUR za hlavné ekomomicé kategórie</t>
  </si>
  <si>
    <t>Bežný rozpočet- (100, 200, 300)</t>
  </si>
  <si>
    <t>Kapitálový rozpočet- (230, 300)</t>
  </si>
  <si>
    <t>Bežné 
600</t>
  </si>
  <si>
    <t>Kapitál. 
700</t>
  </si>
  <si>
    <t xml:space="preserve">Rozdiel </t>
  </si>
  <si>
    <t>212002 prenájom VP</t>
  </si>
  <si>
    <t>Kapitálové výdavky a rezerva na orig. kompetencie</t>
  </si>
  <si>
    <t>Participatívny rozpočet</t>
  </si>
  <si>
    <t>Podprog 15.1.</t>
  </si>
  <si>
    <t>Podprog 15.2.</t>
  </si>
  <si>
    <t xml:space="preserve">Podprog 15.3. </t>
  </si>
  <si>
    <t>Záväzky z dodávateľských faktúr</t>
  </si>
  <si>
    <t>Dlhová služba</t>
  </si>
  <si>
    <t>Administratíva (mzdy, ostatné výdavky)</t>
  </si>
  <si>
    <t>Hlavné kategórie 
ekonomickej klasifikácie</t>
  </si>
  <si>
    <t>Názov ekonomickej klasifikácie</t>
  </si>
  <si>
    <t>Daňové príjmy</t>
  </si>
  <si>
    <t>Nedaňové príjmy</t>
  </si>
  <si>
    <t>Granty a transfery</t>
  </si>
  <si>
    <t>Príjmy z transakcií s finanč. akt. a pas.</t>
  </si>
  <si>
    <t>Prijaté úvery a návratné finančné výpomoci</t>
  </si>
  <si>
    <t>Výdavky z transakcií s finanč. akt. a pas.</t>
  </si>
  <si>
    <t>Dotácia pre zabezpečovanie zdravých životných podmienok a bezpečnosti obyvateľov</t>
  </si>
  <si>
    <t>MŠ Bernolákova ul.</t>
  </si>
  <si>
    <t>Bežné a kapitálové príjmy</t>
  </si>
  <si>
    <t>Bežné a kapitálové výdavky</t>
  </si>
  <si>
    <t>321 multifunkčné ihrisko</t>
  </si>
  <si>
    <t>321 rozšírenie kamerového systému</t>
  </si>
  <si>
    <t>222 úroky z omeškania</t>
  </si>
  <si>
    <t>292 dobropisy</t>
  </si>
  <si>
    <t>223 Terra Wag</t>
  </si>
  <si>
    <t>133006 daň z ubytovania</t>
  </si>
  <si>
    <t>223 príjem domov dôchodcov</t>
  </si>
  <si>
    <t xml:space="preserve">MŠ Súkromná </t>
  </si>
  <si>
    <t>Elektronická samospráva</t>
  </si>
  <si>
    <t>Televízia</t>
  </si>
  <si>
    <t>292 rulety, videohry, stávkové kancelárie,  poistné, vec. bremeno</t>
  </si>
  <si>
    <t>223 vlastné príjmy MsKJJ - členské</t>
  </si>
  <si>
    <t>311 grant chránená dielňa</t>
  </si>
  <si>
    <t>Príjmy 100-500</t>
  </si>
  <si>
    <t>Výdavky 600-800</t>
  </si>
  <si>
    <t>1.</t>
  </si>
  <si>
    <t>Modernizácia VO</t>
  </si>
  <si>
    <t>7.</t>
  </si>
  <si>
    <t>15.</t>
  </si>
  <si>
    <t>5 % spoluúčasť mesta na projektoch EÚ</t>
  </si>
  <si>
    <t>Kapitálové výdavky spolu</t>
  </si>
  <si>
    <t xml:space="preserve">Projektová dokumentácia </t>
  </si>
  <si>
    <t>10.</t>
  </si>
  <si>
    <t>Domov dôchodcov - rozpočtová org.</t>
  </si>
  <si>
    <t>Zariadenie pre seniorov</t>
  </si>
  <si>
    <t>311 sponzorsto MsKS</t>
  </si>
  <si>
    <t xml:space="preserve">311 Grant pontis </t>
  </si>
  <si>
    <t>311 grant - dobrovol. požiarny zbor</t>
  </si>
  <si>
    <t>321 grant SPP</t>
  </si>
  <si>
    <t>6.</t>
  </si>
  <si>
    <t>ZŠ J. Hollého so ŠJ a ŠKD</t>
  </si>
  <si>
    <t>ZŠ s MŠ  J. Murgaša so ŠJ a ŠKD</t>
  </si>
  <si>
    <t>ZŠ J. C. Hronského so ŠJ a ŠKD</t>
  </si>
  <si>
    <t>ZŠ Ľ. Štúra so ŠJ a ŠKD</t>
  </si>
  <si>
    <t>ZŠ s MŠ P. Pázmaňa s VŠJ a ŠKD</t>
  </si>
  <si>
    <t>Stanovištia kontajnerov</t>
  </si>
  <si>
    <t>223 ostatné príjmy MsKS (kurzy, výlep plagátov)</t>
  </si>
  <si>
    <t>292 vratky</t>
  </si>
  <si>
    <t xml:space="preserve">311 grant MPSVaR SR </t>
  </si>
  <si>
    <t>450 rezervný fond</t>
  </si>
  <si>
    <t>453 účelovo viazané prostriedky z pred. Rokov</t>
  </si>
  <si>
    <t>Tenis</t>
  </si>
  <si>
    <t xml:space="preserve">321 dotácia z Envirofondu </t>
  </si>
  <si>
    <t>311 grant EFRR - učebne</t>
  </si>
  <si>
    <t>223 príjmy školské jedálne - potraviny</t>
  </si>
  <si>
    <t>Podprog. 9.8.</t>
  </si>
  <si>
    <t>Školské jedálne - potraviny</t>
  </si>
  <si>
    <t>321 dotácia MŽP SR - zníženie energ. náročnosti budovy MsÚ</t>
  </si>
  <si>
    <t>500 úver ŠFRB</t>
  </si>
  <si>
    <t>Program      Podprogram                              Prvok</t>
  </si>
  <si>
    <t>Škola                Zariadenie</t>
  </si>
  <si>
    <t>Kap.    výd.</t>
  </si>
  <si>
    <t>CELKOM  VÝDAVKY</t>
  </si>
  <si>
    <t>Prenesené kompetencie</t>
  </si>
  <si>
    <t>Originálne kompetencie</t>
  </si>
  <si>
    <t>Celkom</t>
  </si>
  <si>
    <t>z toho</t>
  </si>
  <si>
    <t>Z toho</t>
  </si>
  <si>
    <t>PDFO</t>
  </si>
  <si>
    <t>Vlastné príjmy</t>
  </si>
  <si>
    <t>BV Normatívne     PK+PDFO</t>
  </si>
  <si>
    <t>Normatívne</t>
  </si>
  <si>
    <t>Osobitné     dotácie</t>
  </si>
  <si>
    <t>9</t>
  </si>
  <si>
    <t>9.1.</t>
  </si>
  <si>
    <t>Š k o l s k ý  ú r a d</t>
  </si>
  <si>
    <t>9.2.</t>
  </si>
  <si>
    <t>M a t e r s k é  š k o l y</t>
  </si>
  <si>
    <t>9.2.1.</t>
  </si>
  <si>
    <t xml:space="preserve">MŠ Budovateľská so ŠJ </t>
  </si>
  <si>
    <t>9.2.2.</t>
  </si>
  <si>
    <t>MŠ Družstevná so ŠJ</t>
  </si>
  <si>
    <t>9.2.3.</t>
  </si>
  <si>
    <t>MŠ Hollého so ŠJ</t>
  </si>
  <si>
    <t>9.2.4.</t>
  </si>
  <si>
    <t>MŠ Šaľa,Bernolákova</t>
  </si>
  <si>
    <t>9.2.5.</t>
  </si>
  <si>
    <t>MŠ Okružná so ŠJ</t>
  </si>
  <si>
    <t>9.2.6.</t>
  </si>
  <si>
    <t>MŠ 8.mája so ŠJ</t>
  </si>
  <si>
    <t>9.2.7.</t>
  </si>
  <si>
    <t>MŠ Šafárikova so ŠJ</t>
  </si>
  <si>
    <t>9.2.8.</t>
  </si>
  <si>
    <t>MŠ súkromná</t>
  </si>
  <si>
    <t>9.3.</t>
  </si>
  <si>
    <t>Z á k l a d n é   š k o l y</t>
  </si>
  <si>
    <t>9.3.1.</t>
  </si>
  <si>
    <t>ZŠ s MŠ Bern. so ŠJaŠKD</t>
  </si>
  <si>
    <t>9.3.2.</t>
  </si>
  <si>
    <t>ZŠ J. Hollého so ŠJ a ŠKD</t>
  </si>
  <si>
    <t>9.3.3.</t>
  </si>
  <si>
    <t>ZŠ s MŠ J. Murg.soŠJaŠKD</t>
  </si>
  <si>
    <t>9.3.4.</t>
  </si>
  <si>
    <t>ZŠ J.C.Hronsk.so ŠJaŠKD</t>
  </si>
  <si>
    <t>9.3.5.</t>
  </si>
  <si>
    <t>ZŠ Ľ. Štúra so ŠJ a ŠKD</t>
  </si>
  <si>
    <t>9.3.6.</t>
  </si>
  <si>
    <t xml:space="preserve">ZŠ s MŠ P.Pázm.VJMsŠKD </t>
  </si>
  <si>
    <t>9.4.</t>
  </si>
  <si>
    <t>Volnočasové aktivity</t>
  </si>
  <si>
    <t>9.4.1.</t>
  </si>
  <si>
    <t xml:space="preserve">ZUŠ Šaľa, Kukučínova </t>
  </si>
  <si>
    <t>9.4.2.</t>
  </si>
  <si>
    <t xml:space="preserve">CVČ Šaľa, Štefánikova </t>
  </si>
  <si>
    <t>Spojená škola, Krátka 11</t>
  </si>
  <si>
    <t>9.5.</t>
  </si>
  <si>
    <t>Osobitné dotácie</t>
  </si>
  <si>
    <t>na dopravu žiakov</t>
  </si>
  <si>
    <t>pre MŠ za predškolákov</t>
  </si>
  <si>
    <t>za vzdelávacie poukazy</t>
  </si>
  <si>
    <t>odchodné</t>
  </si>
  <si>
    <t>na školské potreby</t>
  </si>
  <si>
    <t>na mzdu za asistenta učiteľa</t>
  </si>
  <si>
    <t>Škola v prírode</t>
  </si>
  <si>
    <t>sociálne znevýhodnený</t>
  </si>
  <si>
    <t>9.6.</t>
  </si>
  <si>
    <t>9.7.</t>
  </si>
  <si>
    <t>9.8.</t>
  </si>
  <si>
    <t>ŠJ - potraviny</t>
  </si>
  <si>
    <t>311 dary, sponzorstvo</t>
  </si>
  <si>
    <t>311 grant ZsE</t>
  </si>
  <si>
    <t xml:space="preserve">321 Dotácia z úradu vlády </t>
  </si>
  <si>
    <t>321 dotácia cyklotrasa</t>
  </si>
  <si>
    <t>321 dotácia SD Veča</t>
  </si>
  <si>
    <t>321 dotácia vnútroblok</t>
  </si>
  <si>
    <t>321 dotácia polopodzemné kontajnery</t>
  </si>
  <si>
    <t>456 zábezpeka byty</t>
  </si>
  <si>
    <t>DD - kapitálové výdavky</t>
  </si>
  <si>
    <t>321 dotácia byty</t>
  </si>
  <si>
    <t>321 Združené prostriedky</t>
  </si>
  <si>
    <t>plnenie 2019</t>
  </si>
  <si>
    <t>skutočnosť 2019</t>
  </si>
  <si>
    <t>plnenie rozpočtu 2019</t>
  </si>
  <si>
    <t>9.</t>
  </si>
  <si>
    <t>11.</t>
  </si>
  <si>
    <t>311 grant MAJK</t>
  </si>
  <si>
    <t>321 grant učebne</t>
  </si>
  <si>
    <t>450 fond rozvoja bývania, fond opráv</t>
  </si>
  <si>
    <t>221 správne poplatky evidencia obyvateľstva</t>
  </si>
  <si>
    <t>292 náhrada škody</t>
  </si>
  <si>
    <t>ŠJ potraviny zdroj 72f</t>
  </si>
  <si>
    <t>ŠJ potraviny zdroj 111</t>
  </si>
  <si>
    <t>212003 nájomné a réžie MeT</t>
  </si>
  <si>
    <t>311 grant Nórske fondy</t>
  </si>
  <si>
    <t>513 reštrukturalizácia úverov</t>
  </si>
  <si>
    <t>231 príjem z predaja bytov a priestorov</t>
  </si>
  <si>
    <t>Skutočnosť školstvo spolu</t>
  </si>
  <si>
    <t>MsKJJ</t>
  </si>
  <si>
    <t>Spolu všetky rozpočtové organizácie</t>
  </si>
  <si>
    <t>Kapitálové  výdavky</t>
  </si>
  <si>
    <t>príjmy za potraviny od rodičov</t>
  </si>
  <si>
    <t>počiatočné stavy na účtoch ŠJ</t>
  </si>
  <si>
    <t>Výdavky z vlastných príjmov</t>
  </si>
  <si>
    <t>Spolu z účovníctva mesta</t>
  </si>
  <si>
    <t>SPOLU PRÍJMY A VÝDAVKY MESTA ŠAĽA</t>
  </si>
  <si>
    <t>Fin. op.</t>
  </si>
  <si>
    <t>Kapitálové</t>
  </si>
  <si>
    <t xml:space="preserve">Fin. op. </t>
  </si>
  <si>
    <t>plnenie 2020</t>
  </si>
  <si>
    <t>skutočnosť 2020</t>
  </si>
  <si>
    <t>plnenie rozpočtu 2020</t>
  </si>
  <si>
    <t xml:space="preserve">Rekonštrukcia MK </t>
  </si>
  <si>
    <t>Rozpočet  výdavkov rozpočtu v RO</t>
  </si>
  <si>
    <t>Rozpočet príjmov rozpočtu RO</t>
  </si>
  <si>
    <t>133015 daň za rozvoj</t>
  </si>
  <si>
    <t>321 dotácia MsKS Šaľa</t>
  </si>
  <si>
    <t>5.</t>
  </si>
  <si>
    <t>312 Projekt - Praxou k zamestnávaniu</t>
  </si>
  <si>
    <t>312 dotácia - výkon osobitného príjemcu</t>
  </si>
  <si>
    <t>312 dotácia MPSVaR na poskytovanie soc. služieb pre OSS</t>
  </si>
  <si>
    <t>312 dotácia MPSVaR na poskytovanie soc. služieb pre DD</t>
  </si>
  <si>
    <t>312 decentralizačná dotácia - matrika</t>
  </si>
  <si>
    <t>312 decentralizačná dotácia - školstvo</t>
  </si>
  <si>
    <t>312 decentralizačná dotácia - SÚ</t>
  </si>
  <si>
    <t>312 decentralizačná dotácia ŠFRB</t>
  </si>
  <si>
    <t>312 decentralizačná dot. správa pozem. komunik.</t>
  </si>
  <si>
    <t>312 decentralizačná dotácia na životné prostredie</t>
  </si>
  <si>
    <t>312 decentralizačná dotácia - register obyvateľov, reg. adries</t>
  </si>
  <si>
    <t>312 dotácia na spoloč. školský úrad</t>
  </si>
  <si>
    <t>312 dotácia cest., stravné, UP, vzd. pouk., štip.školu v prírode, lyžiarsky</t>
  </si>
  <si>
    <t>312 MŽP SR - projekt MsÚ</t>
  </si>
  <si>
    <t>312 dotácia cyklotrasa</t>
  </si>
  <si>
    <t>312 MPaRR SR - projekt vnútroblok</t>
  </si>
  <si>
    <t>312 kultúrne poukazy</t>
  </si>
  <si>
    <t>312 audiovizuálny fond</t>
  </si>
  <si>
    <t>312 príjmy MsKS - Zlatá Priadka</t>
  </si>
  <si>
    <t>312 FPU</t>
  </si>
  <si>
    <t>312 Dotácia Enviromentány fond</t>
  </si>
  <si>
    <t>312 NSK - šport, kultúra, propagácia, cestovný ruch</t>
  </si>
  <si>
    <t>3.</t>
  </si>
  <si>
    <t>učebnice</t>
  </si>
  <si>
    <t>500 štátna pôžička</t>
  </si>
  <si>
    <t>12.</t>
  </si>
  <si>
    <t>Dopravné ihrisko</t>
  </si>
  <si>
    <t>311 grant WIFI</t>
  </si>
  <si>
    <t>321 dotácia MPSVaR SR - Krízové centrum</t>
  </si>
  <si>
    <t>321 grant Samsung - výmena okien v kolkárni</t>
  </si>
  <si>
    <t>Kolkáreň - výmena okien</t>
  </si>
  <si>
    <t>312 dotácia COVID</t>
  </si>
  <si>
    <t>vlastné príjmy 200</t>
  </si>
  <si>
    <t>vlastné príjmy 300</t>
  </si>
  <si>
    <t>312 dotácia MsKJJ</t>
  </si>
  <si>
    <t>240, 290 ostatné príjmy</t>
  </si>
  <si>
    <t>456 mesto ako osobitný príjemca</t>
  </si>
  <si>
    <t>Učebne</t>
  </si>
  <si>
    <t>rozpočet 
2021</t>
  </si>
  <si>
    <t>plnenie 2021</t>
  </si>
  <si>
    <t>rozpočet 2021</t>
  </si>
  <si>
    <t>skutočnosť 2021</t>
  </si>
  <si>
    <t xml:space="preserve">
rozpočet 2021</t>
  </si>
  <si>
    <t>plnenie rozpočtu 2021</t>
  </si>
  <si>
    <t>Rozpočet 2021</t>
  </si>
  <si>
    <t>2021</t>
  </si>
  <si>
    <t>312 dotácia DK Šaľa - publicita</t>
  </si>
  <si>
    <t>321 dotácia - lesopark, ZŠ Ľ. Štúra</t>
  </si>
  <si>
    <t>321 dotácia plaváreň</t>
  </si>
  <si>
    <t>321 dotácia audiovizuálny fond</t>
  </si>
  <si>
    <t>investície 2021</t>
  </si>
  <si>
    <t>Kybernetická bezpečnosť</t>
  </si>
  <si>
    <t>Výkup pozemkov - predstaničný priestor</t>
  </si>
  <si>
    <t>Rekonštrukcia budovy DK Šaľa</t>
  </si>
  <si>
    <t>223 príjem jedáleň DD - potraviny</t>
  </si>
  <si>
    <t>digitalizácia</t>
  </si>
  <si>
    <t>240,292 ostatné príjmy školstvo (refundácie, vratky, dobropisy, poistné)</t>
  </si>
  <si>
    <t>292 ostatný príjem MsKJJ - refundácia telefón, vratky, dobropisy</t>
  </si>
  <si>
    <t>312 dotácie a granty školstvo ako vlastné príjmy</t>
  </si>
  <si>
    <t>Cintorín - kolumbárium</t>
  </si>
  <si>
    <t>Cintorín - zdroj pre chladiaci príves</t>
  </si>
  <si>
    <t>hranie</t>
  </si>
  <si>
    <t>312 dotácie voľby, referendum, sčítanie</t>
  </si>
  <si>
    <t>ZŠ s MŠ J. Murgaša - server</t>
  </si>
  <si>
    <t>Program</t>
  </si>
  <si>
    <t>čítame radi</t>
  </si>
  <si>
    <t>Spolu múdrejší</t>
  </si>
  <si>
    <t>312 dotácia Úrad vlády - vojnové hroby</t>
  </si>
  <si>
    <t>Krízové centrum</t>
  </si>
  <si>
    <t>321 grant ihrisko</t>
  </si>
  <si>
    <t>312 dotácia MPSVaR SR - dovybavenie jaslí</t>
  </si>
  <si>
    <t>KD - prípojka</t>
  </si>
  <si>
    <t>292 refundácie, kolky, ostatné príjmy, Nemčeková, vec. bremeno</t>
  </si>
  <si>
    <t>Špecifiká - ochranné a dez. Pomôcky</t>
  </si>
  <si>
    <t>v robote</t>
  </si>
  <si>
    <t>MsÚ - výpočtová technika</t>
  </si>
  <si>
    <t>ŠH - čistiaci stroj</t>
  </si>
  <si>
    <t>311 Grant JUVAMEN</t>
  </si>
  <si>
    <t>321 dotácia prenesené kompetencie - školstvo havárie</t>
  </si>
  <si>
    <t>MsP - vysielač</t>
  </si>
  <si>
    <t>ZŠ J.C. Hronského</t>
  </si>
  <si>
    <t>ZŠ Bernolákova</t>
  </si>
  <si>
    <t>Podpora vzdelávania</t>
  </si>
  <si>
    <t>222 pokuty MsP,  SÚ, ostatné</t>
  </si>
  <si>
    <t>321 grant JUVAMEN  - Miléniový park</t>
  </si>
  <si>
    <t>500 kontokorentný úver, preklenovací úver</t>
  </si>
  <si>
    <t>223 vlastné príjmy škôl a školských zariadení z poplatkov</t>
  </si>
  <si>
    <t>211, 212 príjem z prenájmu v školských zariadeniach</t>
  </si>
  <si>
    <t>Revitalizácia Miléniového parku</t>
  </si>
  <si>
    <t>13.</t>
  </si>
  <si>
    <t>P.č.</t>
  </si>
  <si>
    <t>Veriteľ</t>
  </si>
  <si>
    <t>Pôvodná výška úveru</t>
  </si>
  <si>
    <t>Dátum podpísania úverovej zmluvy</t>
  </si>
  <si>
    <t>Dátum splatnosti úveru</t>
  </si>
  <si>
    <t>Výška nesplat. istiny k 31.12. 2020 v EUR</t>
  </si>
  <si>
    <t>Aktuálna úroková sadzba</t>
  </si>
  <si>
    <t xml:space="preserve">Periodicita splácania </t>
  </si>
  <si>
    <t>Účel úveru</t>
  </si>
  <si>
    <t>ŠFRB II</t>
  </si>
  <si>
    <t>521 tis. EUR</t>
  </si>
  <si>
    <t>31.1. 2032</t>
  </si>
  <si>
    <t>mesačne                            2 455,12 EUR (istina a úrok)</t>
  </si>
  <si>
    <t>výstavba nájomných bytov</t>
  </si>
  <si>
    <t>2.</t>
  </si>
  <si>
    <t>ŠFRB I</t>
  </si>
  <si>
    <t>1 317 tis. EUR</t>
  </si>
  <si>
    <t>mesačne                               6 213,93 EUR (istina a úrok)</t>
  </si>
  <si>
    <t>ŠFRB III</t>
  </si>
  <si>
    <t>1 514 tis. EUR</t>
  </si>
  <si>
    <t>30.10.2058</t>
  </si>
  <si>
    <t>mesačne                               3 828,24 EUR (istina a úrok)</t>
  </si>
  <si>
    <t>výstavba 34 nájomných bytov Kráľovská ul.</t>
  </si>
  <si>
    <t>4.</t>
  </si>
  <si>
    <t>ŠFRB IV</t>
  </si>
  <si>
    <t>5 084 tis. EUR</t>
  </si>
  <si>
    <t>30.10.2059</t>
  </si>
  <si>
    <t>mesačne                              12 855,20 EUR (istina a úrok)</t>
  </si>
  <si>
    <t>výstavba 116 nájomných bytov Kráľovská ul.</t>
  </si>
  <si>
    <t>Reštrukturalizovaný úver UniCredit Bank Czech Republic and Slovakia, a. s.</t>
  </si>
  <si>
    <t>5 821 189,35 EUR</t>
  </si>
  <si>
    <t>29.12.2034</t>
  </si>
  <si>
    <t>12M+0,18%</t>
  </si>
  <si>
    <t>štvrťročne istina 111 946 EUR od 31.3.2022, úrok mesačne</t>
  </si>
  <si>
    <t>Domov dôchodcov, CMZ, OPŽP, rekonštrukcia MsÚ, MK Horná, Feketeházy, skate park, 3. etapa VO, kontajnery, SD Veča, dopravný generej, projektová dokumentácia, ZŠ Ľ. Štúra -kanalizácia a rekonštrukcia, cyklotrasa - výkup pozemkov, revitalizácia vnútrobloku vo Veči, ihrisko Ul. 8. mája, SD Veča, skate park, učebne v ZŠ, klimatizácia COV, ZUŠ-elektorinštalačné práce, 3. etapa rekonštrukcie VO, rekonštrukcia MŠ Družstevná, CVČ - rekonštrukcia kanalizácie,  projektová dukumetácia, ihrisko MAJK, MK Horná, rekonštrukcia chodníkov, technicá vybavenosť k bytom Kráľovská ul.,  ZŠ Hollého - strecha, MŠ Okružná - rekonštrukcia soc. zariadení, rekonštrukcia ZŠ Ľ. Štúra, kopírovacie zariadenia MsÚ, projektová dokumentácia k rekonštrukcii DK Šaľa, revitalizácia lesoparku, záchytné parkovisko - predstaničný priestor a cyklotrasa smer Diakovce.</t>
  </si>
  <si>
    <t>MF SR - Návratná finančná výpomoc</t>
  </si>
  <si>
    <t>31.10.2027</t>
  </si>
  <si>
    <t>bezúročné</t>
  </si>
  <si>
    <t>ročná splátka vo výške 118 728 EUR od roku 2024</t>
  </si>
  <si>
    <t>verejné osvetlenie - údržba a elektrická energia, údržba mestských komunikácií, MHD, stočné dažďová voda</t>
  </si>
  <si>
    <t>KTK UniCredit Bank Czech Republic and Slovakia, a. s.</t>
  </si>
  <si>
    <t xml:space="preserve">17.12.2019, </t>
  </si>
  <si>
    <t>1M+0,18%</t>
  </si>
  <si>
    <t>8.</t>
  </si>
  <si>
    <t>SPOLU</t>
  </si>
  <si>
    <t>Bežné príjmy v roku 2020 znížené o prostriedky z rozpočtu iného subjektu verejnej správy a EÚ</t>
  </si>
  <si>
    <t>Tabuľka č. 1 Plnenie  príjmov rozpočtu mesta v roku 2021</t>
  </si>
  <si>
    <t xml:space="preserve">  Tabuľka č. 2 Plnenie výdavkov rozpočtu mesta v roku 2021</t>
  </si>
  <si>
    <t>Tabuľka č. 3 Sumár príjmov a výdavkov rozpočtu mesta v roku 2021</t>
  </si>
  <si>
    <t>Tabuľka č. 4 Investičné výdavky mesta za rok 2021</t>
  </si>
  <si>
    <t>Tabuľka č. 6  Plnenie príjmov a výdavkov rozpočtových organizácií a mesta Šaľa spolu v roku 2021</t>
  </si>
  <si>
    <t>Tabuľka č. 5  Úverová zaťaženosť mesta k 31.12. 2021 v EUR</t>
  </si>
  <si>
    <t>Výška nesplat. istiny k 31.12. 2021 v EUR</t>
  </si>
  <si>
    <t>ročná splátka úrokov a poplatkov v roku 2021</t>
  </si>
  <si>
    <t>ročná splátka istiny v roku 2021</t>
  </si>
  <si>
    <t>31.12.2021</t>
  </si>
  <si>
    <t>1M+0,06%</t>
  </si>
  <si>
    <t>30.06.2022</t>
  </si>
  <si>
    <t>preklenovací úver na rekonštrukciu DK vo výške očakávaného NFP</t>
  </si>
  <si>
    <t>Výška nesplatenenej istiny, ktorá vchádza do úverovej zaťaženosti (bez úverov ŠFRB, preklenovacích úverov a KTK) k 31.12.2021</t>
  </si>
  <si>
    <t>Výška  istiny vrátane úhrady úrokov a poplatkov  (bez ich jednorazového predčasného splatenia) zaplatených v roku 2021</t>
  </si>
  <si>
    <t>Bežné príjmy v roku 2021 znížené o prostriedky z rozpočtu iného subjektu verejnej správy a EÚ</t>
  </si>
  <si>
    <t xml:space="preserve">Bežné príjmy v roku 2020 </t>
  </si>
  <si>
    <t>jednorazovo po pripísaní NFP</t>
  </si>
  <si>
    <t xml:space="preserve">Podiel splátky istiny vrátane úhrady úrokov a poplatkov (bez ich jednorazového predčasného splatenia.) na BP mesta za rok 2020 (max 25%) znížených o prostriedky z rozpočtu iného subjektu verejnej správy v EÚ </t>
  </si>
  <si>
    <t>Podiel splátky istiny vrátane úhrady úrokov a poplatkov (bez ich jednorazového predčasného splatenia.) na BP mesta  za rok 2021 (max 25%) znížených o prostriedky z rozpočtu iného subjektu verejnej správy v EÚ</t>
  </si>
  <si>
    <t>MŠ Hollého -  stavebné úpravy jedáleň pre MŠ</t>
  </si>
  <si>
    <t>MŠ Družstevná – rekonštrukcia sociálnych zariadení</t>
  </si>
  <si>
    <t>MŠ Šafárika - rekonštrukcia elektroinštalácie</t>
  </si>
  <si>
    <t>Nízkoprahové denné centrum</t>
  </si>
  <si>
    <t>Úverová zaťaženosť mesta k 31.12.2021 v zmysle zákona č. 583/2004 Z.z. o rozpočtových pravidlách (max 60 %)</t>
  </si>
  <si>
    <t>príjmy - výdavky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</si>
</sst>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4" x14ac:knownFonts="1"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2"/>
      <name val="Arial CE"/>
      <family val="2"/>
      <charset val="238"/>
    </font>
    <font>
      <sz val="7"/>
      <name val="Arial"/>
      <family val="2"/>
      <charset val="238"/>
    </font>
    <font>
      <b/>
      <u/>
      <sz val="11"/>
      <name val="Arial CE"/>
      <family val="2"/>
      <charset val="238"/>
    </font>
    <font>
      <b/>
      <sz val="11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"/>
      <family val="2"/>
      <charset val="238"/>
    </font>
    <font>
      <b/>
      <sz val="8"/>
      <color indexed="8"/>
      <name val="Tahoma"/>
      <family val="2"/>
      <charset val="238"/>
    </font>
    <font>
      <sz val="8"/>
      <color indexed="8"/>
      <name val="Tahoma"/>
      <family val="2"/>
      <charset val="238"/>
    </font>
    <font>
      <sz val="8"/>
      <color indexed="8"/>
      <name val="Tahoma"/>
      <family val="2"/>
      <charset val="1"/>
    </font>
    <font>
      <sz val="10"/>
      <name val="Arial CE"/>
      <family val="2"/>
      <charset val="238"/>
    </font>
    <font>
      <b/>
      <sz val="8"/>
      <color indexed="8"/>
      <name val="Tahoma"/>
      <family val="2"/>
      <charset val="1"/>
    </font>
    <font>
      <sz val="11"/>
      <name val="Calibri"/>
      <family val="2"/>
      <charset val="238"/>
    </font>
    <font>
      <b/>
      <sz val="12"/>
      <name val="Arial"/>
      <family val="2"/>
      <charset val="238"/>
    </font>
    <font>
      <sz val="8"/>
      <name val="Arial CE"/>
      <family val="2"/>
      <charset val="238"/>
    </font>
    <font>
      <sz val="10"/>
      <color indexed="10"/>
      <name val="Arial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"/>
      <family val="2"/>
      <charset val="238"/>
    </font>
    <font>
      <i/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9"/>
      <name val="Arial CE"/>
      <family val="2"/>
      <charset val="238"/>
    </font>
    <font>
      <b/>
      <i/>
      <sz val="11"/>
      <name val="Arial CE"/>
      <family val="2"/>
      <charset val="238"/>
    </font>
    <font>
      <b/>
      <i/>
      <sz val="9"/>
      <name val="Arial CE"/>
      <family val="2"/>
      <charset val="238"/>
    </font>
    <font>
      <i/>
      <sz val="12"/>
      <name val="Arial Narrow"/>
      <family val="2"/>
      <charset val="238"/>
    </font>
    <font>
      <b/>
      <i/>
      <sz val="10"/>
      <name val="Arial CE"/>
      <family val="2"/>
      <charset val="238"/>
    </font>
    <font>
      <i/>
      <sz val="11"/>
      <name val="Arial Narrow"/>
      <family val="2"/>
      <charset val="238"/>
    </font>
    <font>
      <i/>
      <sz val="12"/>
      <color indexed="8"/>
      <name val="Arial Narrow"/>
      <family val="2"/>
      <charset val="238"/>
    </font>
    <font>
      <i/>
      <sz val="11"/>
      <color indexed="8"/>
      <name val="Arial Narrow"/>
      <family val="2"/>
      <charset val="238"/>
    </font>
    <font>
      <b/>
      <i/>
      <sz val="9"/>
      <name val="Arial"/>
      <family val="2"/>
      <charset val="238"/>
    </font>
    <font>
      <i/>
      <sz val="9"/>
      <name val="Arial Narrow"/>
      <family val="2"/>
      <charset val="238"/>
    </font>
    <font>
      <b/>
      <sz val="9"/>
      <name val="Arial"/>
      <family val="2"/>
      <charset val="238"/>
    </font>
    <font>
      <b/>
      <i/>
      <sz val="11"/>
      <name val="Arial Narrow"/>
      <family val="2"/>
      <charset val="238"/>
    </font>
    <font>
      <sz val="12"/>
      <name val="Arial CE"/>
      <family val="2"/>
      <charset val="238"/>
    </font>
    <font>
      <sz val="12"/>
      <name val="Arial"/>
      <family val="2"/>
      <charset val="238"/>
    </font>
    <font>
      <b/>
      <sz val="14"/>
      <name val="Arial CE"/>
      <family val="2"/>
      <charset val="238"/>
    </font>
    <font>
      <sz val="14"/>
      <name val="Arial CE"/>
      <family val="2"/>
      <charset val="238"/>
    </font>
    <font>
      <sz val="14"/>
      <name val="Arial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  <charset val="238"/>
    </font>
    <font>
      <sz val="10"/>
      <name val="Arial CE"/>
      <charset val="238"/>
    </font>
    <font>
      <sz val="12"/>
      <color indexed="8"/>
      <name val="Calibri"/>
      <family val="2"/>
      <charset val="238"/>
    </font>
    <font>
      <b/>
      <sz val="11"/>
      <name val="Arial"/>
      <family val="2"/>
      <charset val="238"/>
    </font>
    <font>
      <b/>
      <sz val="16"/>
      <name val="Arial CE"/>
      <family val="2"/>
      <charset val="238"/>
    </font>
    <font>
      <b/>
      <sz val="14"/>
      <color theme="1"/>
      <name val="Arial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u/>
      <sz val="14"/>
      <name val="Arial"/>
      <family val="2"/>
      <charset val="238"/>
    </font>
    <font>
      <b/>
      <sz val="22"/>
      <name val="Arial"/>
      <family val="2"/>
      <charset val="238"/>
    </font>
    <font>
      <sz val="11"/>
      <name val="Arial"/>
      <family val="2"/>
      <charset val="238"/>
    </font>
    <font>
      <sz val="16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2"/>
      <color theme="1"/>
      <name val="Arial"/>
      <family val="2"/>
      <charset val="238"/>
    </font>
    <font>
      <b/>
      <sz val="16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2"/>
      <color theme="1"/>
      <name val="Times New Roman"/>
      <family val="2"/>
      <charset val="238"/>
    </font>
    <font>
      <sz val="14"/>
      <color indexed="8"/>
      <name val="Calibri"/>
      <family val="2"/>
      <charset val="238"/>
    </font>
    <font>
      <b/>
      <sz val="9"/>
      <name val="Arial CE"/>
      <charset val="238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 CE"/>
      <family val="2"/>
      <charset val="238"/>
    </font>
    <font>
      <sz val="9"/>
      <name val="Arial"/>
      <family val="2"/>
      <charset val="238"/>
    </font>
    <font>
      <b/>
      <i/>
      <sz val="9"/>
      <color rgb="FFFF0000"/>
      <name val="Arial CE"/>
      <family val="2"/>
      <charset val="238"/>
    </font>
    <font>
      <b/>
      <sz val="14"/>
      <color indexed="8"/>
      <name val="Calibri"/>
      <family val="2"/>
      <charset val="238"/>
    </font>
    <font>
      <b/>
      <sz val="11"/>
      <name val="Calibri"/>
      <family val="2"/>
      <charset val="238"/>
    </font>
    <font>
      <b/>
      <i/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b/>
      <sz val="12"/>
      <name val="Calibri"/>
      <family val="2"/>
      <charset val="238"/>
    </font>
    <font>
      <b/>
      <sz val="14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8"/>
      <name val="Arial CE"/>
      <charset val="238"/>
    </font>
    <font>
      <b/>
      <sz val="9"/>
      <color indexed="8"/>
      <name val="Calibri"/>
      <family val="2"/>
      <charset val="238"/>
    </font>
    <font>
      <b/>
      <sz val="22"/>
      <name val="Arial CE"/>
      <family val="2"/>
      <charset val="238"/>
    </font>
    <font>
      <b/>
      <sz val="22"/>
      <color indexed="8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53"/>
        <bgColor indexed="52"/>
      </patternFill>
    </fill>
    <fill>
      <patternFill patternType="solid">
        <fgColor indexed="13"/>
        <bgColor indexed="34"/>
      </patternFill>
    </fill>
    <fill>
      <patternFill patternType="solid">
        <fgColor indexed="50"/>
        <bgColor indexed="51"/>
      </patternFill>
    </fill>
    <fill>
      <patternFill patternType="solid">
        <fgColor indexed="20"/>
        <bgColor indexed="36"/>
      </patternFill>
    </fill>
    <fill>
      <patternFill patternType="solid">
        <fgColor indexed="9"/>
        <bgColor indexed="26"/>
      </patternFill>
    </fill>
    <fill>
      <patternFill patternType="solid">
        <fgColor indexed="57"/>
        <bgColor indexed="26"/>
      </patternFill>
    </fill>
    <fill>
      <patternFill patternType="solid">
        <fgColor indexed="36"/>
        <bgColor indexed="26"/>
      </patternFill>
    </fill>
    <fill>
      <patternFill patternType="solid">
        <fgColor indexed="53"/>
        <bgColor indexed="26"/>
      </patternFill>
    </fill>
    <fill>
      <patternFill patternType="solid">
        <fgColor indexed="13"/>
        <bgColor indexed="26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26"/>
      </patternFill>
    </fill>
    <fill>
      <patternFill patternType="solid">
        <fgColor rgb="FFFFFF00"/>
        <bgColor indexed="64"/>
      </patternFill>
    </fill>
  </fills>
  <borders count="18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8"/>
      </top>
      <bottom style="medium">
        <color indexed="8"/>
      </bottom>
      <diagonal/>
    </border>
    <border>
      <left/>
      <right style="thin">
        <color indexed="64"/>
      </right>
      <top style="medium">
        <color indexed="8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63" fillId="0" borderId="0"/>
  </cellStyleXfs>
  <cellXfs count="953">
    <xf numFmtId="0" fontId="0" fillId="0" borderId="0" xfId="0"/>
    <xf numFmtId="3" fontId="0" fillId="0" borderId="0" xfId="0" applyNumberFormat="1"/>
    <xf numFmtId="0" fontId="0" fillId="0" borderId="1" xfId="0" applyBorder="1" applyAlignment="1">
      <alignment horizontal="center"/>
    </xf>
    <xf numFmtId="3" fontId="3" fillId="0" borderId="2" xfId="0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0" fontId="2" fillId="2" borderId="1" xfId="0" applyFont="1" applyFill="1" applyBorder="1"/>
    <xf numFmtId="3" fontId="2" fillId="2" borderId="1" xfId="0" applyNumberFormat="1" applyFont="1" applyFill="1" applyBorder="1" applyAlignment="1">
      <alignment horizontal="right"/>
    </xf>
    <xf numFmtId="3" fontId="2" fillId="2" borderId="2" xfId="0" applyNumberFormat="1" applyFont="1" applyFill="1" applyBorder="1" applyAlignment="1">
      <alignment horizontal="right"/>
    </xf>
    <xf numFmtId="0" fontId="4" fillId="3" borderId="3" xfId="0" applyFont="1" applyFill="1" applyBorder="1"/>
    <xf numFmtId="3" fontId="5" fillId="3" borderId="3" xfId="0" applyNumberFormat="1" applyFont="1" applyFill="1" applyBorder="1" applyAlignment="1">
      <alignment horizontal="right"/>
    </xf>
    <xf numFmtId="3" fontId="5" fillId="3" borderId="4" xfId="0" applyNumberFormat="1" applyFont="1" applyFill="1" applyBorder="1" applyAlignment="1">
      <alignment horizontal="right"/>
    </xf>
    <xf numFmtId="0" fontId="6" fillId="0" borderId="5" xfId="0" applyFont="1" applyBorder="1"/>
    <xf numFmtId="3" fontId="7" fillId="0" borderId="5" xfId="0" applyNumberFormat="1" applyFont="1" applyBorder="1"/>
    <xf numFmtId="3" fontId="7" fillId="0" borderId="6" xfId="0" applyNumberFormat="1" applyFont="1" applyBorder="1"/>
    <xf numFmtId="0" fontId="0" fillId="0" borderId="5" xfId="0" applyFont="1" applyBorder="1"/>
    <xf numFmtId="3" fontId="0" fillId="0" borderId="7" xfId="0" applyNumberFormat="1" applyFont="1" applyBorder="1"/>
    <xf numFmtId="3" fontId="0" fillId="0" borderId="7" xfId="0" applyNumberFormat="1" applyBorder="1"/>
    <xf numFmtId="3" fontId="0" fillId="0" borderId="7" xfId="0" applyNumberFormat="1" applyFill="1" applyBorder="1"/>
    <xf numFmtId="3" fontId="0" fillId="0" borderId="0" xfId="0" applyNumberFormat="1" applyFill="1" applyBorder="1"/>
    <xf numFmtId="0" fontId="0" fillId="0" borderId="0" xfId="0" applyBorder="1"/>
    <xf numFmtId="0" fontId="6" fillId="0" borderId="8" xfId="0" applyFont="1" applyBorder="1"/>
    <xf numFmtId="3" fontId="7" fillId="0" borderId="8" xfId="0" applyNumberFormat="1" applyFont="1" applyBorder="1"/>
    <xf numFmtId="0" fontId="0" fillId="0" borderId="7" xfId="0" applyFont="1" applyBorder="1"/>
    <xf numFmtId="3" fontId="0" fillId="0" borderId="5" xfId="0" applyNumberFormat="1" applyFill="1" applyBorder="1"/>
    <xf numFmtId="0" fontId="11" fillId="0" borderId="5" xfId="0" applyFont="1" applyBorder="1"/>
    <xf numFmtId="3" fontId="0" fillId="0" borderId="6" xfId="0" applyNumberFormat="1" applyFont="1" applyBorder="1"/>
    <xf numFmtId="3" fontId="0" fillId="0" borderId="5" xfId="0" applyNumberFormat="1" applyBorder="1"/>
    <xf numFmtId="3" fontId="0" fillId="0" borderId="9" xfId="0" applyNumberFormat="1" applyFont="1" applyBorder="1"/>
    <xf numFmtId="3" fontId="13" fillId="0" borderId="5" xfId="0" applyNumberFormat="1" applyFont="1" applyFill="1" applyBorder="1"/>
    <xf numFmtId="0" fontId="4" fillId="3" borderId="10" xfId="0" applyFont="1" applyFill="1" applyBorder="1"/>
    <xf numFmtId="3" fontId="5" fillId="3" borderId="10" xfId="0" applyNumberFormat="1" applyFont="1" applyFill="1" applyBorder="1" applyAlignment="1">
      <alignment horizontal="right"/>
    </xf>
    <xf numFmtId="3" fontId="5" fillId="3" borderId="11" xfId="0" applyNumberFormat="1" applyFont="1" applyFill="1" applyBorder="1" applyAlignment="1">
      <alignment horizontal="right"/>
    </xf>
    <xf numFmtId="4" fontId="0" fillId="0" borderId="5" xfId="0" applyNumberFormat="1" applyBorder="1"/>
    <xf numFmtId="3" fontId="13" fillId="0" borderId="7" xfId="0" applyNumberFormat="1" applyFont="1" applyBorder="1"/>
    <xf numFmtId="3" fontId="0" fillId="4" borderId="5" xfId="0" applyNumberFormat="1" applyFill="1" applyBorder="1"/>
    <xf numFmtId="3" fontId="13" fillId="0" borderId="5" xfId="0" applyNumberFormat="1" applyFont="1" applyBorder="1"/>
    <xf numFmtId="3" fontId="0" fillId="0" borderId="5" xfId="0" applyNumberFormat="1" applyFont="1" applyBorder="1"/>
    <xf numFmtId="0" fontId="0" fillId="0" borderId="5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3" fontId="7" fillId="0" borderId="12" xfId="0" applyNumberFormat="1" applyFont="1" applyBorder="1"/>
    <xf numFmtId="0" fontId="0" fillId="0" borderId="5" xfId="0" applyFont="1" applyFill="1" applyBorder="1"/>
    <xf numFmtId="3" fontId="0" fillId="0" borderId="6" xfId="0" applyNumberFormat="1" applyFont="1" applyFill="1" applyBorder="1"/>
    <xf numFmtId="4" fontId="0" fillId="4" borderId="5" xfId="0" applyNumberFormat="1" applyFill="1" applyBorder="1"/>
    <xf numFmtId="0" fontId="0" fillId="0" borderId="0" xfId="0" applyFill="1" applyBorder="1"/>
    <xf numFmtId="0" fontId="0" fillId="0" borderId="0" xfId="0" applyFill="1"/>
    <xf numFmtId="3" fontId="1" fillId="0" borderId="5" xfId="0" applyNumberFormat="1" applyFont="1" applyBorder="1"/>
    <xf numFmtId="3" fontId="0" fillId="0" borderId="6" xfId="0" applyNumberFormat="1" applyFont="1" applyBorder="1" applyAlignment="1">
      <alignment horizontal="right"/>
    </xf>
    <xf numFmtId="0" fontId="0" fillId="0" borderId="5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3" fontId="0" fillId="0" borderId="14" xfId="0" applyNumberFormat="1" applyFont="1" applyBorder="1"/>
    <xf numFmtId="3" fontId="0" fillId="0" borderId="13" xfId="0" applyNumberFormat="1" applyBorder="1"/>
    <xf numFmtId="3" fontId="4" fillId="3" borderId="3" xfId="0" applyNumberFormat="1" applyFont="1" applyFill="1" applyBorder="1" applyAlignment="1"/>
    <xf numFmtId="3" fontId="0" fillId="0" borderId="6" xfId="0" applyNumberFormat="1" applyBorder="1"/>
    <xf numFmtId="0" fontId="0" fillId="0" borderId="7" xfId="0" applyFont="1" applyBorder="1" applyAlignment="1">
      <alignment horizontal="left"/>
    </xf>
    <xf numFmtId="3" fontId="0" fillId="0" borderId="9" xfId="0" applyNumberFormat="1" applyBorder="1"/>
    <xf numFmtId="3" fontId="4" fillId="3" borderId="10" xfId="0" applyNumberFormat="1" applyFont="1" applyFill="1" applyBorder="1" applyAlignment="1">
      <alignment horizontal="left"/>
    </xf>
    <xf numFmtId="3" fontId="5" fillId="3" borderId="9" xfId="0" applyNumberFormat="1" applyFont="1" applyFill="1" applyBorder="1" applyAlignment="1">
      <alignment horizontal="right"/>
    </xf>
    <xf numFmtId="3" fontId="1" fillId="0" borderId="13" xfId="0" applyNumberFormat="1" applyFont="1" applyBorder="1"/>
    <xf numFmtId="0" fontId="14" fillId="2" borderId="1" xfId="0" applyFont="1" applyFill="1" applyBorder="1" applyAlignment="1">
      <alignment horizontal="left"/>
    </xf>
    <xf numFmtId="3" fontId="14" fillId="2" borderId="1" xfId="0" applyNumberFormat="1" applyFont="1" applyFill="1" applyBorder="1" applyAlignment="1">
      <alignment horizontal="right"/>
    </xf>
    <xf numFmtId="3" fontId="0" fillId="0" borderId="13" xfId="0" applyNumberFormat="1" applyFont="1" applyFill="1" applyBorder="1"/>
    <xf numFmtId="0" fontId="2" fillId="5" borderId="1" xfId="0" applyFont="1" applyFill="1" applyBorder="1" applyAlignment="1">
      <alignment horizontal="left"/>
    </xf>
    <xf numFmtId="3" fontId="2" fillId="5" borderId="1" xfId="0" applyNumberFormat="1" applyFont="1" applyFill="1" applyBorder="1" applyAlignment="1">
      <alignment horizontal="right"/>
    </xf>
    <xf numFmtId="3" fontId="2" fillId="5" borderId="2" xfId="0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 horizontal="left"/>
    </xf>
    <xf numFmtId="3" fontId="0" fillId="0" borderId="0" xfId="0" applyNumberFormat="1" applyFill="1"/>
    <xf numFmtId="0" fontId="0" fillId="0" borderId="0" xfId="0" applyAlignment="1"/>
    <xf numFmtId="0" fontId="0" fillId="0" borderId="0" xfId="0" applyFill="1" applyBorder="1" applyAlignment="1"/>
    <xf numFmtId="0" fontId="1" fillId="6" borderId="0" xfId="1" applyFill="1" applyBorder="1"/>
    <xf numFmtId="0" fontId="16" fillId="6" borderId="0" xfId="1" applyFont="1" applyFill="1" applyBorder="1"/>
    <xf numFmtId="3" fontId="16" fillId="6" borderId="0" xfId="1" applyNumberFormat="1" applyFont="1" applyFill="1" applyBorder="1"/>
    <xf numFmtId="3" fontId="1" fillId="6" borderId="0" xfId="1" applyNumberFormat="1" applyFill="1" applyBorder="1"/>
    <xf numFmtId="0" fontId="17" fillId="6" borderId="0" xfId="1" applyFont="1" applyFill="1" applyBorder="1" applyAlignment="1"/>
    <xf numFmtId="3" fontId="14" fillId="6" borderId="0" xfId="1" applyNumberFormat="1" applyFont="1" applyFill="1" applyBorder="1"/>
    <xf numFmtId="0" fontId="1" fillId="6" borderId="0" xfId="1" applyFont="1" applyFill="1" applyBorder="1" applyAlignment="1"/>
    <xf numFmtId="0" fontId="18" fillId="6" borderId="0" xfId="1" applyFont="1" applyFill="1" applyBorder="1"/>
    <xf numFmtId="0" fontId="19" fillId="6" borderId="0" xfId="1" applyFont="1" applyFill="1" applyBorder="1"/>
    <xf numFmtId="3" fontId="18" fillId="6" borderId="0" xfId="1" applyNumberFormat="1" applyFont="1" applyFill="1" applyBorder="1"/>
    <xf numFmtId="3" fontId="19" fillId="6" borderId="0" xfId="1" applyNumberFormat="1" applyFont="1" applyFill="1" applyBorder="1"/>
    <xf numFmtId="3" fontId="1" fillId="6" borderId="0" xfId="1" applyNumberFormat="1" applyFill="1" applyAlignment="1">
      <alignment horizontal="center"/>
    </xf>
    <xf numFmtId="0" fontId="11" fillId="6" borderId="0" xfId="1" applyFont="1" applyFill="1" applyBorder="1" applyAlignment="1"/>
    <xf numFmtId="0" fontId="20" fillId="6" borderId="0" xfId="1" applyFont="1" applyFill="1" applyBorder="1" applyAlignment="1"/>
    <xf numFmtId="0" fontId="7" fillId="6" borderId="0" xfId="1" applyFont="1" applyFill="1" applyBorder="1"/>
    <xf numFmtId="3" fontId="1" fillId="6" borderId="0" xfId="1" applyNumberFormat="1" applyFont="1" applyFill="1" applyBorder="1"/>
    <xf numFmtId="0" fontId="1" fillId="6" borderId="0" xfId="1" applyFont="1" applyFill="1" applyBorder="1"/>
    <xf numFmtId="0" fontId="11" fillId="6" borderId="15" xfId="1" applyFont="1" applyFill="1" applyBorder="1"/>
    <xf numFmtId="0" fontId="11" fillId="6" borderId="16" xfId="1" applyFont="1" applyFill="1" applyBorder="1"/>
    <xf numFmtId="3" fontId="11" fillId="6" borderId="16" xfId="1" applyNumberFormat="1" applyFont="1" applyFill="1" applyBorder="1"/>
    <xf numFmtId="0" fontId="1" fillId="6" borderId="16" xfId="1" applyFont="1" applyFill="1" applyBorder="1"/>
    <xf numFmtId="3" fontId="11" fillId="6" borderId="16" xfId="1" applyNumberFormat="1" applyFont="1" applyFill="1" applyBorder="1" applyAlignment="1">
      <alignment horizontal="right"/>
    </xf>
    <xf numFmtId="3" fontId="1" fillId="6" borderId="16" xfId="1" applyNumberFormat="1" applyFont="1" applyFill="1" applyBorder="1"/>
    <xf numFmtId="0" fontId="23" fillId="6" borderId="17" xfId="1" applyFont="1" applyFill="1" applyBorder="1" applyAlignment="1">
      <alignment horizontal="left"/>
    </xf>
    <xf numFmtId="0" fontId="24" fillId="6" borderId="18" xfId="1" applyFont="1" applyFill="1" applyBorder="1" applyAlignment="1"/>
    <xf numFmtId="3" fontId="1" fillId="6" borderId="17" xfId="1" applyNumberFormat="1" applyFont="1" applyFill="1" applyBorder="1"/>
    <xf numFmtId="3" fontId="1" fillId="6" borderId="19" xfId="1" applyNumberFormat="1" applyFont="1" applyFill="1" applyBorder="1"/>
    <xf numFmtId="3" fontId="1" fillId="6" borderId="18" xfId="1" applyNumberFormat="1" applyFont="1" applyFill="1" applyBorder="1"/>
    <xf numFmtId="3" fontId="1" fillId="6" borderId="20" xfId="1" applyNumberFormat="1" applyFont="1" applyFill="1" applyBorder="1"/>
    <xf numFmtId="3" fontId="1" fillId="6" borderId="21" xfId="1" applyNumberFormat="1" applyFont="1" applyFill="1" applyBorder="1"/>
    <xf numFmtId="3" fontId="1" fillId="6" borderId="19" xfId="1" applyNumberFormat="1" applyFill="1" applyBorder="1"/>
    <xf numFmtId="0" fontId="25" fillId="6" borderId="0" xfId="1" applyFont="1" applyFill="1" applyBorder="1" applyAlignment="1"/>
    <xf numFmtId="0" fontId="24" fillId="6" borderId="18" xfId="1" applyFont="1" applyFill="1" applyBorder="1"/>
    <xf numFmtId="0" fontId="23" fillId="6" borderId="22" xfId="1" applyFont="1" applyFill="1" applyBorder="1" applyAlignment="1">
      <alignment horizontal="left"/>
    </xf>
    <xf numFmtId="3" fontId="1" fillId="6" borderId="22" xfId="1" applyNumberFormat="1" applyFont="1" applyFill="1" applyBorder="1"/>
    <xf numFmtId="3" fontId="1" fillId="6" borderId="23" xfId="1" applyNumberFormat="1" applyFont="1" applyFill="1" applyBorder="1"/>
    <xf numFmtId="3" fontId="1" fillId="6" borderId="24" xfId="1" applyNumberFormat="1" applyFont="1" applyFill="1" applyBorder="1"/>
    <xf numFmtId="3" fontId="1" fillId="6" borderId="25" xfId="1" applyNumberFormat="1" applyFont="1" applyFill="1" applyBorder="1"/>
    <xf numFmtId="3" fontId="1" fillId="6" borderId="26" xfId="1" applyNumberFormat="1" applyFont="1" applyFill="1" applyBorder="1"/>
    <xf numFmtId="0" fontId="24" fillId="6" borderId="20" xfId="1" applyFont="1" applyFill="1" applyBorder="1"/>
    <xf numFmtId="3" fontId="11" fillId="6" borderId="0" xfId="1" applyNumberFormat="1" applyFont="1" applyFill="1" applyBorder="1" applyAlignment="1">
      <alignment horizontal="right"/>
    </xf>
    <xf numFmtId="0" fontId="24" fillId="6" borderId="6" xfId="1" applyFont="1" applyFill="1" applyBorder="1"/>
    <xf numFmtId="0" fontId="24" fillId="6" borderId="27" xfId="1" applyFont="1" applyFill="1" applyBorder="1"/>
    <xf numFmtId="3" fontId="1" fillId="6" borderId="28" xfId="1" applyNumberFormat="1" applyFont="1" applyFill="1" applyBorder="1"/>
    <xf numFmtId="3" fontId="1" fillId="6" borderId="29" xfId="1" applyNumberFormat="1" applyFont="1" applyFill="1" applyBorder="1"/>
    <xf numFmtId="3" fontId="1" fillId="6" borderId="27" xfId="1" applyNumberFormat="1" applyFont="1" applyFill="1" applyBorder="1"/>
    <xf numFmtId="0" fontId="6" fillId="6" borderId="0" xfId="1" applyFont="1" applyFill="1" applyBorder="1" applyAlignment="1"/>
    <xf numFmtId="0" fontId="26" fillId="6" borderId="20" xfId="1" applyFont="1" applyFill="1" applyBorder="1"/>
    <xf numFmtId="3" fontId="6" fillId="6" borderId="0" xfId="1" applyNumberFormat="1" applyFont="1" applyFill="1" applyBorder="1" applyAlignment="1">
      <alignment horizontal="right"/>
    </xf>
    <xf numFmtId="0" fontId="27" fillId="6" borderId="20" xfId="1" applyFont="1" applyFill="1" applyBorder="1"/>
    <xf numFmtId="0" fontId="28" fillId="6" borderId="27" xfId="1" applyFont="1" applyFill="1" applyBorder="1"/>
    <xf numFmtId="3" fontId="1" fillId="6" borderId="30" xfId="1" applyNumberFormat="1" applyFont="1" applyFill="1" applyBorder="1"/>
    <xf numFmtId="0" fontId="1" fillId="6" borderId="17" xfId="1" applyFill="1" applyBorder="1"/>
    <xf numFmtId="0" fontId="1" fillId="6" borderId="20" xfId="1" applyFont="1" applyFill="1" applyBorder="1"/>
    <xf numFmtId="0" fontId="1" fillId="6" borderId="22" xfId="1" applyFill="1" applyBorder="1"/>
    <xf numFmtId="0" fontId="1" fillId="6" borderId="27" xfId="1" applyFont="1" applyFill="1" applyBorder="1"/>
    <xf numFmtId="0" fontId="1" fillId="0" borderId="0" xfId="1"/>
    <xf numFmtId="3" fontId="1" fillId="0" borderId="0" xfId="1" applyNumberFormat="1"/>
    <xf numFmtId="0" fontId="6" fillId="0" borderId="3" xfId="1" applyFont="1" applyBorder="1"/>
    <xf numFmtId="3" fontId="7" fillId="0" borderId="3" xfId="1" applyNumberFormat="1" applyFont="1" applyFill="1" applyBorder="1" applyAlignment="1">
      <alignment horizontal="center"/>
    </xf>
    <xf numFmtId="0" fontId="2" fillId="0" borderId="10" xfId="1" applyFont="1" applyBorder="1"/>
    <xf numFmtId="3" fontId="33" fillId="0" borderId="10" xfId="1" applyNumberFormat="1" applyFont="1" applyBorder="1"/>
    <xf numFmtId="3" fontId="34" fillId="0" borderId="10" xfId="1" applyNumberFormat="1" applyFont="1" applyFill="1" applyBorder="1"/>
    <xf numFmtId="0" fontId="2" fillId="0" borderId="31" xfId="1" applyFont="1" applyBorder="1"/>
    <xf numFmtId="3" fontId="33" fillId="0" borderId="31" xfId="1" applyNumberFormat="1" applyFont="1" applyBorder="1"/>
    <xf numFmtId="3" fontId="34" fillId="0" borderId="31" xfId="1" applyNumberFormat="1" applyFont="1" applyFill="1" applyBorder="1"/>
    <xf numFmtId="0" fontId="6" fillId="0" borderId="0" xfId="1" applyFont="1"/>
    <xf numFmtId="3" fontId="1" fillId="0" borderId="0" xfId="1" applyNumberFormat="1" applyFill="1"/>
    <xf numFmtId="0" fontId="35" fillId="0" borderId="3" xfId="1" applyFont="1" applyBorder="1"/>
    <xf numFmtId="3" fontId="36" fillId="0" borderId="3" xfId="1" applyNumberFormat="1" applyFont="1" applyBorder="1"/>
    <xf numFmtId="3" fontId="37" fillId="0" borderId="3" xfId="1" applyNumberFormat="1" applyFont="1" applyFill="1" applyBorder="1"/>
    <xf numFmtId="0" fontId="35" fillId="0" borderId="10" xfId="1" applyFont="1" applyBorder="1"/>
    <xf numFmtId="3" fontId="36" fillId="0" borderId="10" xfId="1" applyNumberFormat="1" applyFont="1" applyBorder="1"/>
    <xf numFmtId="3" fontId="37" fillId="0" borderId="10" xfId="1" applyNumberFormat="1" applyFont="1" applyFill="1" applyBorder="1"/>
    <xf numFmtId="0" fontId="35" fillId="0" borderId="31" xfId="1" applyFont="1" applyBorder="1"/>
    <xf numFmtId="3" fontId="36" fillId="0" borderId="31" xfId="1" applyNumberFormat="1" applyFont="1" applyBorder="1"/>
    <xf numFmtId="3" fontId="37" fillId="0" borderId="31" xfId="1" applyNumberFormat="1" applyFont="1" applyFill="1" applyBorder="1"/>
    <xf numFmtId="0" fontId="11" fillId="0" borderId="0" xfId="1" applyFont="1" applyFill="1" applyBorder="1" applyAlignment="1"/>
    <xf numFmtId="0" fontId="1" fillId="0" borderId="0" xfId="1" applyFill="1" applyBorder="1"/>
    <xf numFmtId="3" fontId="1" fillId="0" borderId="0" xfId="1" applyNumberFormat="1" applyFont="1" applyFill="1" applyBorder="1"/>
    <xf numFmtId="0" fontId="25" fillId="0" borderId="0" xfId="1" applyFont="1" applyFill="1" applyBorder="1" applyAlignment="1"/>
    <xf numFmtId="0" fontId="1" fillId="0" borderId="0" xfId="1" applyFont="1" applyFill="1" applyBorder="1"/>
    <xf numFmtId="0" fontId="6" fillId="0" borderId="0" xfId="1" applyFont="1" applyFill="1" applyBorder="1" applyAlignment="1"/>
    <xf numFmtId="0" fontId="7" fillId="0" borderId="0" xfId="1" applyFont="1" applyFill="1" applyBorder="1"/>
    <xf numFmtId="3" fontId="11" fillId="0" borderId="0" xfId="1" applyNumberFormat="1" applyFont="1" applyFill="1" applyBorder="1" applyAlignment="1">
      <alignment horizontal="right"/>
    </xf>
    <xf numFmtId="3" fontId="6" fillId="0" borderId="0" xfId="1" applyNumberFormat="1" applyFont="1" applyFill="1" applyBorder="1" applyAlignment="1">
      <alignment horizontal="right"/>
    </xf>
    <xf numFmtId="3" fontId="0" fillId="0" borderId="55" xfId="0" applyNumberFormat="1" applyFill="1" applyBorder="1"/>
    <xf numFmtId="0" fontId="0" fillId="0" borderId="5" xfId="0" applyFill="1" applyBorder="1" applyAlignment="1">
      <alignment horizontal="left"/>
    </xf>
    <xf numFmtId="0" fontId="23" fillId="6" borderId="28" xfId="1" applyFont="1" applyFill="1" applyBorder="1" applyAlignment="1">
      <alignment horizontal="left"/>
    </xf>
    <xf numFmtId="0" fontId="24" fillId="6" borderId="26" xfId="1" applyFont="1" applyFill="1" applyBorder="1"/>
    <xf numFmtId="49" fontId="21" fillId="7" borderId="50" xfId="1" applyNumberFormat="1" applyFont="1" applyFill="1" applyBorder="1" applyAlignment="1">
      <alignment horizontal="center" vertical="center" wrapText="1"/>
    </xf>
    <xf numFmtId="3" fontId="21" fillId="7" borderId="52" xfId="1" applyNumberFormat="1" applyFont="1" applyFill="1" applyBorder="1" applyAlignment="1">
      <alignment horizontal="center" vertical="center" wrapText="1"/>
    </xf>
    <xf numFmtId="49" fontId="21" fillId="7" borderId="22" xfId="1" applyNumberFormat="1" applyFont="1" applyFill="1" applyBorder="1" applyAlignment="1">
      <alignment horizontal="center" vertical="center" wrapText="1"/>
    </xf>
    <xf numFmtId="49" fontId="21" fillId="7" borderId="23" xfId="1" applyNumberFormat="1" applyFont="1" applyFill="1" applyBorder="1" applyAlignment="1">
      <alignment vertical="center" wrapText="1"/>
    </xf>
    <xf numFmtId="49" fontId="21" fillId="7" borderId="23" xfId="1" applyNumberFormat="1" applyFont="1" applyFill="1" applyBorder="1" applyAlignment="1">
      <alignment horizontal="center" vertical="center" wrapText="1"/>
    </xf>
    <xf numFmtId="49" fontId="21" fillId="7" borderId="24" xfId="1" applyNumberFormat="1" applyFont="1" applyFill="1" applyBorder="1" applyAlignment="1">
      <alignment horizontal="center" vertical="center" wrapText="1"/>
    </xf>
    <xf numFmtId="49" fontId="21" fillId="7" borderId="27" xfId="1" applyNumberFormat="1" applyFont="1" applyFill="1" applyBorder="1" applyAlignment="1">
      <alignment horizontal="center" vertical="center" wrapText="1"/>
    </xf>
    <xf numFmtId="3" fontId="21" fillId="7" borderId="29" xfId="1" applyNumberFormat="1" applyFont="1" applyFill="1" applyBorder="1" applyAlignment="1">
      <alignment horizontal="center" vertical="center" wrapText="1"/>
    </xf>
    <xf numFmtId="3" fontId="21" fillId="7" borderId="23" xfId="1" applyNumberFormat="1" applyFont="1" applyFill="1" applyBorder="1" applyAlignment="1">
      <alignment vertical="center" wrapText="1"/>
    </xf>
    <xf numFmtId="3" fontId="21" fillId="7" borderId="23" xfId="1" applyNumberFormat="1" applyFont="1" applyFill="1" applyBorder="1" applyAlignment="1">
      <alignment horizontal="center" vertical="center" wrapText="1"/>
    </xf>
    <xf numFmtId="3" fontId="21" fillId="7" borderId="27" xfId="1" applyNumberFormat="1" applyFont="1" applyFill="1" applyBorder="1" applyAlignment="1">
      <alignment horizontal="center" vertical="center" wrapText="1"/>
    </xf>
    <xf numFmtId="0" fontId="6" fillId="8" borderId="34" xfId="1" applyFont="1" applyFill="1" applyBorder="1"/>
    <xf numFmtId="0" fontId="6" fillId="8" borderId="48" xfId="1" applyFont="1" applyFill="1" applyBorder="1"/>
    <xf numFmtId="3" fontId="6" fillId="8" borderId="34" xfId="1" applyNumberFormat="1" applyFont="1" applyFill="1" applyBorder="1" applyAlignment="1">
      <alignment horizontal="right"/>
    </xf>
    <xf numFmtId="3" fontId="6" fillId="8" borderId="42" xfId="1" applyNumberFormat="1" applyFont="1" applyFill="1" applyBorder="1" applyAlignment="1">
      <alignment horizontal="right"/>
    </xf>
    <xf numFmtId="3" fontId="6" fillId="8" borderId="41" xfId="1" applyNumberFormat="1" applyFont="1" applyFill="1" applyBorder="1" applyAlignment="1">
      <alignment horizontal="right"/>
    </xf>
    <xf numFmtId="3" fontId="6" fillId="8" borderId="48" xfId="1" applyNumberFormat="1" applyFont="1" applyFill="1" applyBorder="1" applyAlignment="1">
      <alignment horizontal="right"/>
    </xf>
    <xf numFmtId="3" fontId="6" fillId="8" borderId="43" xfId="1" applyNumberFormat="1" applyFont="1" applyFill="1" applyBorder="1" applyAlignment="1">
      <alignment horizontal="right"/>
    </xf>
    <xf numFmtId="0" fontId="22" fillId="9" borderId="50" xfId="1" applyFont="1" applyFill="1" applyBorder="1" applyAlignment="1">
      <alignment horizontal="left"/>
    </xf>
    <xf numFmtId="0" fontId="23" fillId="9" borderId="35" xfId="1" applyFont="1" applyFill="1" applyBorder="1" applyAlignment="1">
      <alignment horizontal="left"/>
    </xf>
    <xf numFmtId="3" fontId="7" fillId="9" borderId="50" xfId="1" applyNumberFormat="1" applyFont="1" applyFill="1" applyBorder="1"/>
    <xf numFmtId="3" fontId="7" fillId="9" borderId="47" xfId="1" applyNumberFormat="1" applyFont="1" applyFill="1" applyBorder="1"/>
    <xf numFmtId="3" fontId="7" fillId="9" borderId="35" xfId="1" applyNumberFormat="1" applyFont="1" applyFill="1" applyBorder="1"/>
    <xf numFmtId="3" fontId="7" fillId="9" borderId="51" xfId="1" applyNumberFormat="1" applyFont="1" applyFill="1" applyBorder="1"/>
    <xf numFmtId="3" fontId="7" fillId="9" borderId="52" xfId="1" applyNumberFormat="1" applyFont="1" applyFill="1" applyBorder="1"/>
    <xf numFmtId="0" fontId="22" fillId="9" borderId="50" xfId="1" applyFont="1" applyFill="1" applyBorder="1"/>
    <xf numFmtId="0" fontId="23" fillId="9" borderId="51" xfId="1" applyFont="1" applyFill="1" applyBorder="1"/>
    <xf numFmtId="0" fontId="22" fillId="9" borderId="44" xfId="1" applyFont="1" applyFill="1" applyBorder="1"/>
    <xf numFmtId="0" fontId="25" fillId="9" borderId="57" xfId="1" applyFont="1" applyFill="1" applyBorder="1" applyAlignment="1"/>
    <xf numFmtId="0" fontId="25" fillId="9" borderId="51" xfId="1" applyFont="1" applyFill="1" applyBorder="1"/>
    <xf numFmtId="0" fontId="25" fillId="9" borderId="51" xfId="1" applyFont="1" applyFill="1" applyBorder="1" applyAlignment="1"/>
    <xf numFmtId="0" fontId="22" fillId="9" borderId="54" xfId="1" applyFont="1" applyFill="1" applyBorder="1"/>
    <xf numFmtId="0" fontId="22" fillId="9" borderId="51" xfId="1" applyFont="1" applyFill="1" applyBorder="1"/>
    <xf numFmtId="0" fontId="22" fillId="9" borderId="34" xfId="1" applyFont="1" applyFill="1" applyBorder="1"/>
    <xf numFmtId="0" fontId="32" fillId="9" borderId="48" xfId="1" applyFont="1" applyFill="1" applyBorder="1"/>
    <xf numFmtId="3" fontId="7" fillId="9" borderId="40" xfId="1" applyNumberFormat="1" applyFont="1" applyFill="1" applyBorder="1"/>
    <xf numFmtId="3" fontId="7" fillId="9" borderId="38" xfId="1" applyNumberFormat="1" applyFont="1" applyFill="1" applyBorder="1"/>
    <xf numFmtId="3" fontId="7" fillId="9" borderId="37" xfId="1" applyNumberFormat="1" applyFont="1" applyFill="1" applyBorder="1"/>
    <xf numFmtId="3" fontId="7" fillId="9" borderId="58" xfId="1" applyNumberFormat="1" applyFont="1" applyFill="1" applyBorder="1"/>
    <xf numFmtId="3" fontId="7" fillId="9" borderId="59" xfId="1" applyNumberFormat="1" applyFont="1" applyFill="1" applyBorder="1"/>
    <xf numFmtId="3" fontId="7" fillId="9" borderId="49" xfId="1" applyNumberFormat="1" applyFont="1" applyFill="1" applyBorder="1"/>
    <xf numFmtId="0" fontId="23" fillId="10" borderId="17" xfId="1" applyFont="1" applyFill="1" applyBorder="1" applyAlignment="1">
      <alignment horizontal="left"/>
    </xf>
    <xf numFmtId="0" fontId="24" fillId="10" borderId="18" xfId="1" applyFont="1" applyFill="1" applyBorder="1" applyAlignment="1"/>
    <xf numFmtId="3" fontId="1" fillId="10" borderId="17" xfId="1" applyNumberFormat="1" applyFont="1" applyFill="1" applyBorder="1"/>
    <xf numFmtId="3" fontId="1" fillId="10" borderId="19" xfId="1" applyNumberFormat="1" applyFont="1" applyFill="1" applyBorder="1"/>
    <xf numFmtId="3" fontId="1" fillId="10" borderId="18" xfId="1" applyNumberFormat="1" applyFont="1" applyFill="1" applyBorder="1"/>
    <xf numFmtId="3" fontId="1" fillId="10" borderId="20" xfId="1" applyNumberFormat="1" applyFont="1" applyFill="1" applyBorder="1"/>
    <xf numFmtId="3" fontId="1" fillId="10" borderId="21" xfId="1" applyNumberFormat="1" applyFont="1" applyFill="1" applyBorder="1"/>
    <xf numFmtId="0" fontId="24" fillId="10" borderId="18" xfId="1" applyFont="1" applyFill="1" applyBorder="1"/>
    <xf numFmtId="0" fontId="23" fillId="10" borderId="22" xfId="1" applyFont="1" applyFill="1" applyBorder="1" applyAlignment="1">
      <alignment horizontal="left"/>
    </xf>
    <xf numFmtId="0" fontId="24" fillId="10" borderId="24" xfId="1" applyFont="1" applyFill="1" applyBorder="1"/>
    <xf numFmtId="3" fontId="1" fillId="10" borderId="22" xfId="1" applyNumberFormat="1" applyFont="1" applyFill="1" applyBorder="1"/>
    <xf numFmtId="3" fontId="1" fillId="10" borderId="23" xfId="1" applyNumberFormat="1" applyFont="1" applyFill="1" applyBorder="1"/>
    <xf numFmtId="3" fontId="1" fillId="10" borderId="24" xfId="1" applyNumberFormat="1" applyFont="1" applyFill="1" applyBorder="1"/>
    <xf numFmtId="3" fontId="1" fillId="10" borderId="25" xfId="1" applyNumberFormat="1" applyFont="1" applyFill="1" applyBorder="1"/>
    <xf numFmtId="3" fontId="1" fillId="10" borderId="26" xfId="1" applyNumberFormat="1" applyFont="1" applyFill="1" applyBorder="1"/>
    <xf numFmtId="3" fontId="1" fillId="10" borderId="45" xfId="1" applyNumberFormat="1" applyFont="1" applyFill="1" applyBorder="1"/>
    <xf numFmtId="0" fontId="24" fillId="10" borderId="20" xfId="1" applyFont="1" applyFill="1" applyBorder="1"/>
    <xf numFmtId="0" fontId="24" fillId="10" borderId="27" xfId="1" applyFont="1" applyFill="1" applyBorder="1"/>
    <xf numFmtId="3" fontId="1" fillId="10" borderId="28" xfId="1" applyNumberFormat="1" applyFont="1" applyFill="1" applyBorder="1"/>
    <xf numFmtId="3" fontId="1" fillId="10" borderId="29" xfId="1" applyNumberFormat="1" applyFont="1" applyFill="1" applyBorder="1"/>
    <xf numFmtId="3" fontId="1" fillId="10" borderId="27" xfId="1" applyNumberFormat="1" applyFont="1" applyFill="1" applyBorder="1"/>
    <xf numFmtId="0" fontId="26" fillId="10" borderId="20" xfId="1" applyFont="1" applyFill="1" applyBorder="1"/>
    <xf numFmtId="0" fontId="23" fillId="10" borderId="22" xfId="1" applyFont="1" applyFill="1" applyBorder="1"/>
    <xf numFmtId="0" fontId="26" fillId="10" borderId="27" xfId="1" applyFont="1" applyFill="1" applyBorder="1"/>
    <xf numFmtId="0" fontId="23" fillId="10" borderId="36" xfId="1" applyFont="1" applyFill="1" applyBorder="1" applyAlignment="1">
      <alignment horizontal="left"/>
    </xf>
    <xf numFmtId="0" fontId="23" fillId="10" borderId="17" xfId="1" applyFont="1" applyFill="1" applyBorder="1"/>
    <xf numFmtId="0" fontId="24" fillId="10" borderId="20" xfId="1" applyFont="1" applyFill="1" applyBorder="1" applyAlignment="1"/>
    <xf numFmtId="0" fontId="27" fillId="10" borderId="20" xfId="1" applyFont="1" applyFill="1" applyBorder="1"/>
    <xf numFmtId="0" fontId="23" fillId="10" borderId="36" xfId="1" applyFont="1" applyFill="1" applyBorder="1"/>
    <xf numFmtId="0" fontId="24" fillId="10" borderId="14" xfId="1" applyFont="1" applyFill="1" applyBorder="1"/>
    <xf numFmtId="3" fontId="1" fillId="10" borderId="19" xfId="1" applyNumberFormat="1" applyFill="1" applyBorder="1"/>
    <xf numFmtId="0" fontId="29" fillId="10" borderId="17" xfId="1" applyFont="1" applyFill="1" applyBorder="1"/>
    <xf numFmtId="0" fontId="30" fillId="10" borderId="20" xfId="1" applyFont="1" applyFill="1" applyBorder="1"/>
    <xf numFmtId="0" fontId="29" fillId="10" borderId="15" xfId="1" applyFont="1" applyFill="1" applyBorder="1"/>
    <xf numFmtId="0" fontId="30" fillId="10" borderId="53" xfId="1" applyFont="1" applyFill="1" applyBorder="1"/>
    <xf numFmtId="3" fontId="11" fillId="10" borderId="24" xfId="1" applyNumberFormat="1" applyFont="1" applyFill="1" applyBorder="1" applyAlignment="1">
      <alignment horizontal="right"/>
    </xf>
    <xf numFmtId="3" fontId="11" fillId="10" borderId="28" xfId="1" applyNumberFormat="1" applyFont="1" applyFill="1" applyBorder="1" applyAlignment="1">
      <alignment horizontal="right"/>
    </xf>
    <xf numFmtId="3" fontId="11" fillId="10" borderId="25" xfId="1" applyNumberFormat="1" applyFont="1" applyFill="1" applyBorder="1" applyAlignment="1">
      <alignment horizontal="right"/>
    </xf>
    <xf numFmtId="3" fontId="11" fillId="10" borderId="26" xfId="1" applyNumberFormat="1" applyFont="1" applyFill="1" applyBorder="1" applyAlignment="1">
      <alignment horizontal="right"/>
    </xf>
    <xf numFmtId="3" fontId="11" fillId="10" borderId="27" xfId="1" applyNumberFormat="1" applyFont="1" applyFill="1" applyBorder="1" applyAlignment="1">
      <alignment horizontal="right"/>
    </xf>
    <xf numFmtId="0" fontId="31" fillId="10" borderId="17" xfId="1" applyFont="1" applyFill="1" applyBorder="1"/>
    <xf numFmtId="0" fontId="31" fillId="10" borderId="28" xfId="1" applyFont="1" applyFill="1" applyBorder="1"/>
    <xf numFmtId="0" fontId="26" fillId="10" borderId="26" xfId="1" applyFont="1" applyFill="1" applyBorder="1"/>
    <xf numFmtId="3" fontId="1" fillId="10" borderId="25" xfId="1" applyNumberFormat="1" applyFill="1" applyBorder="1"/>
    <xf numFmtId="3" fontId="1" fillId="10" borderId="30" xfId="1" applyNumberFormat="1" applyFont="1" applyFill="1" applyBorder="1"/>
    <xf numFmtId="0" fontId="31" fillId="10" borderId="22" xfId="1" applyFont="1" applyFill="1" applyBorder="1"/>
    <xf numFmtId="0" fontId="0" fillId="0" borderId="5" xfId="0" applyBorder="1"/>
    <xf numFmtId="3" fontId="40" fillId="11" borderId="60" xfId="1" applyNumberFormat="1" applyFont="1" applyFill="1" applyBorder="1"/>
    <xf numFmtId="3" fontId="40" fillId="11" borderId="61" xfId="1" applyNumberFormat="1" applyFont="1" applyFill="1" applyBorder="1"/>
    <xf numFmtId="3" fontId="40" fillId="11" borderId="62" xfId="1" applyNumberFormat="1" applyFont="1" applyFill="1" applyBorder="1"/>
    <xf numFmtId="3" fontId="1" fillId="12" borderId="63" xfId="1" applyNumberFormat="1" applyFont="1" applyFill="1" applyBorder="1"/>
    <xf numFmtId="3" fontId="1" fillId="12" borderId="56" xfId="1" applyNumberFormat="1" applyFont="1" applyFill="1" applyBorder="1"/>
    <xf numFmtId="3" fontId="1" fillId="12" borderId="64" xfId="1" applyNumberFormat="1" applyFont="1" applyFill="1" applyBorder="1"/>
    <xf numFmtId="3" fontId="1" fillId="0" borderId="56" xfId="1" applyNumberFormat="1" applyFont="1" applyFill="1" applyBorder="1"/>
    <xf numFmtId="3" fontId="1" fillId="0" borderId="64" xfId="1" applyNumberFormat="1" applyFont="1" applyFill="1" applyBorder="1"/>
    <xf numFmtId="3" fontId="1" fillId="12" borderId="65" xfId="1" applyNumberFormat="1" applyFont="1" applyFill="1" applyBorder="1"/>
    <xf numFmtId="3" fontId="1" fillId="12" borderId="66" xfId="1" applyNumberFormat="1" applyFont="1" applyFill="1" applyBorder="1"/>
    <xf numFmtId="3" fontId="1" fillId="12" borderId="67" xfId="1" applyNumberFormat="1" applyFont="1" applyFill="1" applyBorder="1"/>
    <xf numFmtId="3" fontId="7" fillId="11" borderId="60" xfId="1" applyNumberFormat="1" applyFont="1" applyFill="1" applyBorder="1"/>
    <xf numFmtId="3" fontId="7" fillId="11" borderId="61" xfId="1" applyNumberFormat="1" applyFont="1" applyFill="1" applyBorder="1"/>
    <xf numFmtId="3" fontId="1" fillId="12" borderId="68" xfId="1" applyNumberFormat="1" applyFont="1" applyFill="1" applyBorder="1"/>
    <xf numFmtId="3" fontId="1" fillId="12" borderId="69" xfId="1" applyNumberFormat="1" applyFont="1" applyFill="1" applyBorder="1"/>
    <xf numFmtId="3" fontId="1" fillId="12" borderId="70" xfId="1" applyNumberFormat="1" applyFont="1" applyFill="1" applyBorder="1"/>
    <xf numFmtId="3" fontId="7" fillId="11" borderId="62" xfId="1" applyNumberFormat="1" applyFont="1" applyFill="1" applyBorder="1"/>
    <xf numFmtId="3" fontId="41" fillId="0" borderId="56" xfId="1" applyNumberFormat="1" applyFont="1" applyFill="1" applyBorder="1"/>
    <xf numFmtId="3" fontId="41" fillId="0" borderId="64" xfId="1" applyNumberFormat="1" applyFont="1" applyFill="1" applyBorder="1"/>
    <xf numFmtId="3" fontId="41" fillId="12" borderId="69" xfId="1" applyNumberFormat="1" applyFont="1" applyFill="1" applyBorder="1"/>
    <xf numFmtId="3" fontId="41" fillId="12" borderId="70" xfId="1" applyNumberFormat="1" applyFont="1" applyFill="1" applyBorder="1"/>
    <xf numFmtId="3" fontId="1" fillId="0" borderId="69" xfId="1" applyNumberFormat="1" applyFont="1" applyFill="1" applyBorder="1"/>
    <xf numFmtId="3" fontId="1" fillId="0" borderId="70" xfId="1" applyNumberFormat="1" applyFont="1" applyFill="1" applyBorder="1"/>
    <xf numFmtId="3" fontId="1" fillId="13" borderId="56" xfId="1" applyNumberFormat="1" applyFont="1" applyFill="1" applyBorder="1"/>
    <xf numFmtId="3" fontId="1" fillId="13" borderId="64" xfId="1" applyNumberFormat="1" applyFont="1" applyFill="1" applyBorder="1"/>
    <xf numFmtId="3" fontId="42" fillId="0" borderId="64" xfId="1" applyNumberFormat="1" applyFont="1" applyFill="1" applyBorder="1"/>
    <xf numFmtId="3" fontId="42" fillId="0" borderId="56" xfId="1" applyNumberFormat="1" applyFont="1" applyFill="1" applyBorder="1"/>
    <xf numFmtId="3" fontId="42" fillId="12" borderId="56" xfId="1" applyNumberFormat="1" applyFont="1" applyFill="1" applyBorder="1"/>
    <xf numFmtId="3" fontId="7" fillId="11" borderId="71" xfId="1" applyNumberFormat="1" applyFont="1" applyFill="1" applyBorder="1"/>
    <xf numFmtId="3" fontId="1" fillId="12" borderId="72" xfId="1" applyNumberFormat="1" applyFont="1" applyFill="1" applyBorder="1"/>
    <xf numFmtId="3" fontId="1" fillId="12" borderId="73" xfId="1" applyNumberFormat="1" applyFont="1" applyFill="1" applyBorder="1"/>
    <xf numFmtId="3" fontId="43" fillId="12" borderId="70" xfId="1" applyNumberFormat="1" applyFont="1" applyFill="1" applyBorder="1" applyAlignment="1">
      <alignment horizontal="right"/>
    </xf>
    <xf numFmtId="3" fontId="7" fillId="11" borderId="74" xfId="1" applyNumberFormat="1" applyFont="1" applyFill="1" applyBorder="1"/>
    <xf numFmtId="3" fontId="7" fillId="11" borderId="75" xfId="1" applyNumberFormat="1" applyFont="1" applyFill="1" applyBorder="1"/>
    <xf numFmtId="3" fontId="1" fillId="0" borderId="63" xfId="1" applyNumberFormat="1" applyFont="1" applyFill="1" applyBorder="1"/>
    <xf numFmtId="3" fontId="1" fillId="0" borderId="68" xfId="1" applyNumberFormat="1" applyFont="1" applyFill="1" applyBorder="1"/>
    <xf numFmtId="3" fontId="1" fillId="6" borderId="45" xfId="1" applyNumberFormat="1" applyFont="1" applyFill="1" applyBorder="1"/>
    <xf numFmtId="3" fontId="43" fillId="0" borderId="76" xfId="1" applyNumberFormat="1" applyFont="1" applyFill="1" applyBorder="1"/>
    <xf numFmtId="3" fontId="1" fillId="0" borderId="77" xfId="1" applyNumberFormat="1" applyFont="1" applyFill="1" applyBorder="1"/>
    <xf numFmtId="3" fontId="11" fillId="0" borderId="77" xfId="1" applyNumberFormat="1" applyFont="1" applyFill="1" applyBorder="1" applyAlignment="1">
      <alignment horizontal="right"/>
    </xf>
    <xf numFmtId="3" fontId="20" fillId="0" borderId="1" xfId="0" applyNumberFormat="1" applyFont="1" applyFill="1" applyBorder="1" applyAlignment="1">
      <alignment horizontal="center" wrapText="1"/>
    </xf>
    <xf numFmtId="0" fontId="20" fillId="0" borderId="1" xfId="0" applyFont="1" applyFill="1" applyBorder="1" applyAlignment="1">
      <alignment horizontal="left"/>
    </xf>
    <xf numFmtId="0" fontId="11" fillId="0" borderId="15" xfId="1" applyFont="1" applyFill="1" applyBorder="1"/>
    <xf numFmtId="0" fontId="11" fillId="0" borderId="53" xfId="1" applyFont="1" applyFill="1" applyBorder="1"/>
    <xf numFmtId="0" fontId="46" fillId="0" borderId="3" xfId="1" applyFont="1" applyBorder="1"/>
    <xf numFmtId="0" fontId="14" fillId="0" borderId="0" xfId="1" applyFont="1"/>
    <xf numFmtId="0" fontId="50" fillId="0" borderId="0" xfId="1" applyFont="1"/>
    <xf numFmtId="3" fontId="53" fillId="0" borderId="3" xfId="1" applyNumberFormat="1" applyFont="1" applyFill="1" applyBorder="1"/>
    <xf numFmtId="3" fontId="53" fillId="0" borderId="10" xfId="1" applyNumberFormat="1" applyFont="1" applyFill="1" applyBorder="1"/>
    <xf numFmtId="3" fontId="52" fillId="0" borderId="56" xfId="1" applyNumberFormat="1" applyFont="1" applyFill="1" applyBorder="1"/>
    <xf numFmtId="3" fontId="52" fillId="0" borderId="64" xfId="1" applyNumberFormat="1" applyFont="1" applyFill="1" applyBorder="1"/>
    <xf numFmtId="3" fontId="52" fillId="0" borderId="72" xfId="1" applyNumberFormat="1" applyFont="1" applyFill="1" applyBorder="1"/>
    <xf numFmtId="3" fontId="14" fillId="0" borderId="5" xfId="0" applyNumberFormat="1" applyFont="1" applyFill="1" applyBorder="1"/>
    <xf numFmtId="3" fontId="34" fillId="0" borderId="5" xfId="0" applyNumberFormat="1" applyFont="1" applyFill="1" applyBorder="1"/>
    <xf numFmtId="0" fontId="20" fillId="0" borderId="0" xfId="1" applyFont="1"/>
    <xf numFmtId="0" fontId="55" fillId="0" borderId="94" xfId="2" applyFont="1" applyBorder="1" applyAlignment="1">
      <alignment horizontal="center" wrapText="1"/>
    </xf>
    <xf numFmtId="3" fontId="14" fillId="0" borderId="97" xfId="1" applyNumberFormat="1" applyFont="1" applyBorder="1" applyAlignment="1">
      <alignment horizontal="center"/>
    </xf>
    <xf numFmtId="3" fontId="14" fillId="0" borderId="72" xfId="1" applyNumberFormat="1" applyFont="1" applyBorder="1" applyAlignment="1">
      <alignment horizontal="center"/>
    </xf>
    <xf numFmtId="3" fontId="14" fillId="0" borderId="73" xfId="1" applyNumberFormat="1" applyFont="1" applyBorder="1" applyAlignment="1">
      <alignment horizontal="center"/>
    </xf>
    <xf numFmtId="3" fontId="52" fillId="0" borderId="73" xfId="1" applyNumberFormat="1" applyFont="1" applyFill="1" applyBorder="1"/>
    <xf numFmtId="3" fontId="52" fillId="0" borderId="69" xfId="1" applyNumberFormat="1" applyFont="1" applyFill="1" applyBorder="1"/>
    <xf numFmtId="3" fontId="52" fillId="0" borderId="70" xfId="1" applyNumberFormat="1" applyFont="1" applyFill="1" applyBorder="1"/>
    <xf numFmtId="3" fontId="45" fillId="0" borderId="71" xfId="1" applyNumberFormat="1" applyFont="1" applyFill="1" applyBorder="1"/>
    <xf numFmtId="3" fontId="45" fillId="0" borderId="61" xfId="1" applyNumberFormat="1" applyFont="1" applyFill="1" applyBorder="1"/>
    <xf numFmtId="3" fontId="45" fillId="0" borderId="62" xfId="1" applyNumberFormat="1" applyFont="1" applyFill="1" applyBorder="1"/>
    <xf numFmtId="3" fontId="52" fillId="0" borderId="99" xfId="1" applyNumberFormat="1" applyFont="1" applyFill="1" applyBorder="1"/>
    <xf numFmtId="3" fontId="52" fillId="0" borderId="66" xfId="1" applyNumberFormat="1" applyFont="1" applyFill="1" applyBorder="1"/>
    <xf numFmtId="3" fontId="52" fillId="0" borderId="78" xfId="1" applyNumberFormat="1" applyFont="1" applyFill="1" applyBorder="1"/>
    <xf numFmtId="0" fontId="49" fillId="0" borderId="79" xfId="1" applyFont="1" applyFill="1" applyBorder="1" applyAlignment="1">
      <alignment horizontal="left"/>
    </xf>
    <xf numFmtId="0" fontId="23" fillId="0" borderId="102" xfId="1" applyFont="1" applyFill="1" applyBorder="1" applyAlignment="1">
      <alignment horizontal="left"/>
    </xf>
    <xf numFmtId="0" fontId="23" fillId="0" borderId="80" xfId="1" applyFont="1" applyFill="1" applyBorder="1" applyAlignment="1">
      <alignment horizontal="left"/>
    </xf>
    <xf numFmtId="0" fontId="24" fillId="0" borderId="81" xfId="1" applyFont="1" applyFill="1" applyBorder="1" applyAlignment="1"/>
    <xf numFmtId="0" fontId="24" fillId="0" borderId="81" xfId="1" applyFont="1" applyFill="1" applyBorder="1"/>
    <xf numFmtId="0" fontId="23" fillId="0" borderId="103" xfId="1" applyFont="1" applyFill="1" applyBorder="1" applyAlignment="1">
      <alignment horizontal="left"/>
    </xf>
    <xf numFmtId="0" fontId="24" fillId="0" borderId="104" xfId="1" applyFont="1" applyFill="1" applyBorder="1"/>
    <xf numFmtId="0" fontId="49" fillId="0" borderId="105" xfId="1" applyFont="1" applyFill="1" applyBorder="1"/>
    <xf numFmtId="0" fontId="23" fillId="0" borderId="106" xfId="1" applyFont="1" applyFill="1" applyBorder="1"/>
    <xf numFmtId="0" fontId="24" fillId="0" borderId="91" xfId="1" applyFont="1" applyFill="1" applyBorder="1"/>
    <xf numFmtId="0" fontId="23" fillId="0" borderId="103" xfId="1" applyFont="1" applyFill="1" applyBorder="1"/>
    <xf numFmtId="0" fontId="49" fillId="0" borderId="107" xfId="1" applyFont="1" applyFill="1" applyBorder="1"/>
    <xf numFmtId="0" fontId="25" fillId="0" borderId="108" xfId="1" applyFont="1" applyFill="1" applyBorder="1" applyAlignment="1"/>
    <xf numFmtId="0" fontId="23" fillId="0" borderId="109" xfId="1" applyFont="1" applyFill="1" applyBorder="1" applyAlignment="1">
      <alignment horizontal="left"/>
    </xf>
    <xf numFmtId="0" fontId="25" fillId="0" borderId="106" xfId="1" applyFont="1" applyFill="1" applyBorder="1"/>
    <xf numFmtId="0" fontId="23" fillId="0" borderId="80" xfId="1" applyFont="1" applyFill="1" applyBorder="1"/>
    <xf numFmtId="0" fontId="27" fillId="0" borderId="81" xfId="1" applyFont="1" applyFill="1" applyBorder="1"/>
    <xf numFmtId="0" fontId="23" fillId="0" borderId="109" xfId="1" applyFont="1" applyFill="1" applyBorder="1"/>
    <xf numFmtId="0" fontId="24" fillId="0" borderId="90" xfId="1" applyFont="1" applyFill="1" applyBorder="1"/>
    <xf numFmtId="0" fontId="25" fillId="0" borderId="106" xfId="1" applyFont="1" applyFill="1" applyBorder="1" applyAlignment="1"/>
    <xf numFmtId="0" fontId="23" fillId="0" borderId="82" xfId="1" applyFont="1" applyFill="1" applyBorder="1" applyAlignment="1">
      <alignment horizontal="left"/>
    </xf>
    <xf numFmtId="0" fontId="24" fillId="0" borderId="83" xfId="1" applyFont="1" applyFill="1" applyBorder="1"/>
    <xf numFmtId="0" fontId="31" fillId="0" borderId="80" xfId="1" applyFont="1" applyFill="1" applyBorder="1"/>
    <xf numFmtId="0" fontId="31" fillId="0" borderId="82" xfId="1" applyFont="1" applyFill="1" applyBorder="1"/>
    <xf numFmtId="0" fontId="31" fillId="0" borderId="103" xfId="1" applyFont="1" applyFill="1" applyBorder="1"/>
    <xf numFmtId="0" fontId="49" fillId="0" borderId="110" xfId="1" applyFont="1" applyFill="1" applyBorder="1"/>
    <xf numFmtId="0" fontId="22" fillId="0" borderId="106" xfId="1" applyFont="1" applyFill="1" applyBorder="1"/>
    <xf numFmtId="0" fontId="23" fillId="0" borderId="82" xfId="1" applyFont="1" applyFill="1" applyBorder="1"/>
    <xf numFmtId="0" fontId="23" fillId="0" borderId="72" xfId="1" applyFont="1" applyFill="1" applyBorder="1" applyAlignment="1">
      <alignment horizontal="left"/>
    </xf>
    <xf numFmtId="0" fontId="24" fillId="0" borderId="64" xfId="1" applyFont="1" applyFill="1" applyBorder="1"/>
    <xf numFmtId="0" fontId="23" fillId="0" borderId="72" xfId="1" applyFont="1" applyFill="1" applyBorder="1"/>
    <xf numFmtId="0" fontId="49" fillId="0" borderId="112" xfId="1" applyFont="1" applyFill="1" applyBorder="1"/>
    <xf numFmtId="0" fontId="32" fillId="0" borderId="113" xfId="1" applyFont="1" applyFill="1" applyBorder="1"/>
    <xf numFmtId="0" fontId="23" fillId="0" borderId="73" xfId="1" applyFont="1" applyFill="1" applyBorder="1"/>
    <xf numFmtId="3" fontId="52" fillId="0" borderId="67" xfId="1" applyNumberFormat="1" applyFont="1" applyFill="1" applyBorder="1"/>
    <xf numFmtId="0" fontId="56" fillId="0" borderId="34" xfId="0" applyFont="1" applyFill="1" applyBorder="1" applyAlignment="1">
      <alignment horizontal="left"/>
    </xf>
    <xf numFmtId="0" fontId="20" fillId="0" borderId="1" xfId="0" applyFont="1" applyFill="1" applyBorder="1"/>
    <xf numFmtId="3" fontId="20" fillId="0" borderId="2" xfId="0" applyNumberFormat="1" applyFont="1" applyFill="1" applyBorder="1" applyAlignment="1">
      <alignment horizontal="right"/>
    </xf>
    <xf numFmtId="0" fontId="50" fillId="0" borderId="3" xfId="0" applyFont="1" applyFill="1" applyBorder="1"/>
    <xf numFmtId="3" fontId="14" fillId="0" borderId="4" xfId="0" applyNumberFormat="1" applyFont="1" applyFill="1" applyBorder="1" applyAlignment="1">
      <alignment horizontal="right"/>
    </xf>
    <xf numFmtId="0" fontId="14" fillId="0" borderId="5" xfId="0" applyFont="1" applyFill="1" applyBorder="1"/>
    <xf numFmtId="0" fontId="57" fillId="0" borderId="5" xfId="0" applyFont="1" applyFill="1" applyBorder="1"/>
    <xf numFmtId="3" fontId="57" fillId="0" borderId="7" xfId="0" applyNumberFormat="1" applyFont="1" applyFill="1" applyBorder="1"/>
    <xf numFmtId="0" fontId="14" fillId="0" borderId="8" xfId="0" applyFont="1" applyFill="1" applyBorder="1"/>
    <xf numFmtId="0" fontId="57" fillId="0" borderId="7" xfId="0" applyFont="1" applyFill="1" applyBorder="1"/>
    <xf numFmtId="0" fontId="34" fillId="0" borderId="5" xfId="0" applyFont="1" applyFill="1" applyBorder="1"/>
    <xf numFmtId="3" fontId="57" fillId="0" borderId="5" xfId="0" applyNumberFormat="1" applyFont="1" applyFill="1" applyBorder="1"/>
    <xf numFmtId="0" fontId="50" fillId="0" borderId="10" xfId="0" applyFont="1" applyFill="1" applyBorder="1"/>
    <xf numFmtId="3" fontId="34" fillId="0" borderId="7" xfId="0" applyNumberFormat="1" applyFont="1" applyFill="1" applyBorder="1"/>
    <xf numFmtId="0" fontId="57" fillId="0" borderId="5" xfId="0" applyFont="1" applyFill="1" applyBorder="1" applyAlignment="1">
      <alignment horizontal="left"/>
    </xf>
    <xf numFmtId="3" fontId="57" fillId="0" borderId="13" xfId="0" applyNumberFormat="1" applyFont="1" applyFill="1" applyBorder="1"/>
    <xf numFmtId="0" fontId="20" fillId="0" borderId="32" xfId="0" applyFont="1" applyFill="1" applyBorder="1"/>
    <xf numFmtId="3" fontId="20" fillId="0" borderId="33" xfId="0" applyNumberFormat="1" applyFont="1" applyFill="1" applyBorder="1" applyAlignment="1">
      <alignment horizontal="right"/>
    </xf>
    <xf numFmtId="0" fontId="58" fillId="0" borderId="0" xfId="0" applyFont="1" applyFill="1"/>
    <xf numFmtId="0" fontId="57" fillId="0" borderId="84" xfId="0" applyFont="1" applyFill="1" applyBorder="1" applyAlignment="1">
      <alignment horizontal="left"/>
    </xf>
    <xf numFmtId="3" fontId="50" fillId="0" borderId="85" xfId="0" applyNumberFormat="1" applyFont="1" applyFill="1" applyBorder="1" applyAlignment="1">
      <alignment horizontal="left"/>
    </xf>
    <xf numFmtId="3" fontId="14" fillId="0" borderId="85" xfId="0" applyNumberFormat="1" applyFont="1" applyFill="1" applyBorder="1" applyAlignment="1">
      <alignment horizontal="right"/>
    </xf>
    <xf numFmtId="0" fontId="59" fillId="0" borderId="1" xfId="0" applyFont="1" applyFill="1" applyBorder="1" applyAlignment="1">
      <alignment horizontal="left"/>
    </xf>
    <xf numFmtId="3" fontId="59" fillId="0" borderId="2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left"/>
    </xf>
    <xf numFmtId="0" fontId="58" fillId="0" borderId="0" xfId="0" applyFont="1" applyFill="1" applyAlignment="1"/>
    <xf numFmtId="0" fontId="58" fillId="0" borderId="0" xfId="0" applyFont="1" applyFill="1" applyBorder="1" applyAlignment="1"/>
    <xf numFmtId="0" fontId="46" fillId="0" borderId="116" xfId="1" applyFont="1" applyBorder="1"/>
    <xf numFmtId="3" fontId="53" fillId="0" borderId="117" xfId="1" applyNumberFormat="1" applyFont="1" applyFill="1" applyBorder="1"/>
    <xf numFmtId="0" fontId="46" fillId="0" borderId="118" xfId="1" applyFont="1" applyBorder="1"/>
    <xf numFmtId="0" fontId="46" fillId="0" borderId="119" xfId="1" applyFont="1" applyBorder="1"/>
    <xf numFmtId="3" fontId="53" fillId="0" borderId="93" xfId="1" applyNumberFormat="1" applyFont="1" applyFill="1" applyBorder="1"/>
    <xf numFmtId="0" fontId="46" fillId="0" borderId="8" xfId="1" applyFont="1" applyBorder="1"/>
    <xf numFmtId="3" fontId="53" fillId="0" borderId="8" xfId="1" applyNumberFormat="1" applyFont="1" applyFill="1" applyBorder="1"/>
    <xf numFmtId="0" fontId="46" fillId="0" borderId="120" xfId="1" applyFont="1" applyBorder="1"/>
    <xf numFmtId="3" fontId="53" fillId="0" borderId="96" xfId="1" applyNumberFormat="1" applyFont="1" applyFill="1" applyBorder="1"/>
    <xf numFmtId="0" fontId="2" fillId="0" borderId="7" xfId="1" applyFont="1" applyBorder="1"/>
    <xf numFmtId="3" fontId="37" fillId="0" borderId="7" xfId="1" applyNumberFormat="1" applyFont="1" applyFill="1" applyBorder="1"/>
    <xf numFmtId="0" fontId="6" fillId="0" borderId="120" xfId="1" applyFont="1" applyBorder="1"/>
    <xf numFmtId="3" fontId="20" fillId="0" borderId="96" xfId="1" applyNumberFormat="1" applyFont="1" applyFill="1" applyBorder="1" applyAlignment="1">
      <alignment horizontal="center" wrapText="1"/>
    </xf>
    <xf numFmtId="3" fontId="50" fillId="0" borderId="86" xfId="0" applyNumberFormat="1" applyFont="1" applyFill="1" applyBorder="1" applyAlignment="1"/>
    <xf numFmtId="3" fontId="14" fillId="0" borderId="86" xfId="0" applyNumberFormat="1" applyFont="1" applyFill="1" applyBorder="1" applyAlignment="1">
      <alignment horizontal="right"/>
    </xf>
    <xf numFmtId="0" fontId="57" fillId="0" borderId="85" xfId="0" applyFont="1" applyFill="1" applyBorder="1" applyAlignment="1">
      <alignment horizontal="left"/>
    </xf>
    <xf numFmtId="3" fontId="34" fillId="0" borderId="85" xfId="0" applyNumberFormat="1" applyFont="1" applyFill="1" applyBorder="1"/>
    <xf numFmtId="3" fontId="57" fillId="0" borderId="6" xfId="0" applyNumberFormat="1" applyFont="1" applyFill="1" applyBorder="1"/>
    <xf numFmtId="3" fontId="57" fillId="0" borderId="9" xfId="0" applyNumberFormat="1" applyFont="1" applyFill="1" applyBorder="1"/>
    <xf numFmtId="3" fontId="34" fillId="0" borderId="84" xfId="0" applyNumberFormat="1" applyFont="1" applyFill="1" applyBorder="1"/>
    <xf numFmtId="0" fontId="14" fillId="0" borderId="121" xfId="0" applyFont="1" applyFill="1" applyBorder="1" applyAlignment="1">
      <alignment horizontal="left"/>
    </xf>
    <xf numFmtId="3" fontId="14" fillId="0" borderId="121" xfId="0" applyNumberFormat="1" applyFont="1" applyFill="1" applyBorder="1"/>
    <xf numFmtId="0" fontId="61" fillId="0" borderId="0" xfId="0" applyFont="1" applyFill="1"/>
    <xf numFmtId="0" fontId="0" fillId="0" borderId="0" xfId="0" applyFont="1" applyFill="1"/>
    <xf numFmtId="3" fontId="45" fillId="0" borderId="122" xfId="1" applyNumberFormat="1" applyFont="1" applyFill="1" applyBorder="1"/>
    <xf numFmtId="3" fontId="52" fillId="0" borderId="123" xfId="1" applyNumberFormat="1" applyFont="1" applyFill="1" applyBorder="1"/>
    <xf numFmtId="3" fontId="14" fillId="0" borderId="86" xfId="1" applyNumberFormat="1" applyFont="1" applyFill="1" applyBorder="1" applyAlignment="1">
      <alignment horizontal="center" wrapText="1"/>
    </xf>
    <xf numFmtId="3" fontId="37" fillId="0" borderId="115" xfId="1" applyNumberFormat="1" applyFont="1" applyFill="1" applyBorder="1"/>
    <xf numFmtId="3" fontId="37" fillId="0" borderId="125" xfId="1" applyNumberFormat="1" applyFont="1" applyFill="1" applyBorder="1"/>
    <xf numFmtId="3" fontId="37" fillId="0" borderId="126" xfId="1" applyNumberFormat="1" applyFont="1" applyFill="1" applyBorder="1"/>
    <xf numFmtId="0" fontId="37" fillId="0" borderId="0" xfId="1" applyFont="1"/>
    <xf numFmtId="3" fontId="37" fillId="0" borderId="127" xfId="1" applyNumberFormat="1" applyFont="1" applyBorder="1"/>
    <xf numFmtId="3" fontId="37" fillId="0" borderId="125" xfId="1" applyNumberFormat="1" applyFont="1" applyBorder="1"/>
    <xf numFmtId="3" fontId="37" fillId="0" borderId="126" xfId="1" applyNumberFormat="1" applyFont="1" applyBorder="1"/>
    <xf numFmtId="0" fontId="62" fillId="0" borderId="0" xfId="0" applyFont="1"/>
    <xf numFmtId="4" fontId="59" fillId="0" borderId="2" xfId="0" applyNumberFormat="1" applyFont="1" applyFill="1" applyBorder="1" applyAlignment="1">
      <alignment horizontal="right"/>
    </xf>
    <xf numFmtId="4" fontId="1" fillId="0" borderId="0" xfId="1" applyNumberFormat="1"/>
    <xf numFmtId="0" fontId="64" fillId="0" borderId="0" xfId="0" applyFont="1" applyFill="1"/>
    <xf numFmtId="3" fontId="14" fillId="0" borderId="11" xfId="0" applyNumberFormat="1" applyFont="1" applyFill="1" applyBorder="1" applyAlignment="1">
      <alignment horizontal="right"/>
    </xf>
    <xf numFmtId="2" fontId="1" fillId="0" borderId="0" xfId="1" applyNumberFormat="1"/>
    <xf numFmtId="3" fontId="21" fillId="0" borderId="140" xfId="1" applyNumberFormat="1" applyFont="1" applyFill="1" applyBorder="1" applyAlignment="1">
      <alignment horizontal="center" vertical="center" wrapText="1"/>
    </xf>
    <xf numFmtId="3" fontId="21" fillId="0" borderId="141" xfId="1" applyNumberFormat="1" applyFont="1" applyFill="1" applyBorder="1" applyAlignment="1">
      <alignment horizontal="center" vertical="center" wrapText="1"/>
    </xf>
    <xf numFmtId="3" fontId="2" fillId="0" borderId="142" xfId="1" applyNumberFormat="1" applyFont="1" applyFill="1" applyBorder="1" applyAlignment="1">
      <alignment horizontal="right"/>
    </xf>
    <xf numFmtId="3" fontId="1" fillId="0" borderId="143" xfId="1" applyNumberFormat="1" applyFont="1" applyFill="1" applyBorder="1"/>
    <xf numFmtId="3" fontId="21" fillId="0" borderId="144" xfId="1" applyNumberFormat="1" applyFont="1" applyFill="1" applyBorder="1" applyAlignment="1">
      <alignment horizontal="center" vertical="center" wrapText="1"/>
    </xf>
    <xf numFmtId="3" fontId="2" fillId="0" borderId="145" xfId="1" applyNumberFormat="1" applyFont="1" applyFill="1" applyBorder="1" applyAlignment="1">
      <alignment horizontal="right"/>
    </xf>
    <xf numFmtId="3" fontId="1" fillId="0" borderId="146" xfId="1" applyNumberFormat="1" applyFont="1" applyFill="1" applyBorder="1"/>
    <xf numFmtId="3" fontId="21" fillId="0" borderId="147" xfId="1" applyNumberFormat="1" applyFont="1" applyFill="1" applyBorder="1" applyAlignment="1">
      <alignment horizontal="center" vertical="center" wrapText="1"/>
    </xf>
    <xf numFmtId="3" fontId="52" fillId="0" borderId="149" xfId="1" applyNumberFormat="1" applyFont="1" applyFill="1" applyBorder="1"/>
    <xf numFmtId="0" fontId="27" fillId="0" borderId="104" xfId="1" applyFont="1" applyFill="1" applyBorder="1"/>
    <xf numFmtId="0" fontId="24" fillId="0" borderId="89" xfId="1" applyFont="1" applyFill="1" applyBorder="1"/>
    <xf numFmtId="0" fontId="24" fillId="0" borderId="111" xfId="1" applyFont="1" applyFill="1" applyBorder="1"/>
    <xf numFmtId="3" fontId="48" fillId="0" borderId="66" xfId="1" applyNumberFormat="1" applyFont="1" applyFill="1" applyBorder="1" applyAlignment="1">
      <alignment horizontal="right"/>
    </xf>
    <xf numFmtId="3" fontId="48" fillId="0" borderId="67" xfId="1" applyNumberFormat="1" applyFont="1" applyFill="1" applyBorder="1" applyAlignment="1">
      <alignment horizontal="right"/>
    </xf>
    <xf numFmtId="3" fontId="45" fillId="0" borderId="150" xfId="1" applyNumberFormat="1" applyFont="1" applyFill="1" applyBorder="1"/>
    <xf numFmtId="3" fontId="45" fillId="0" borderId="76" xfId="1" applyNumberFormat="1" applyFont="1" applyFill="1" applyBorder="1"/>
    <xf numFmtId="3" fontId="45" fillId="0" borderId="92" xfId="1" applyNumberFormat="1" applyFont="1" applyFill="1" applyBorder="1"/>
    <xf numFmtId="4" fontId="20" fillId="0" borderId="1" xfId="0" applyNumberFormat="1" applyFont="1" applyFill="1" applyBorder="1" applyAlignment="1">
      <alignment horizontal="center" wrapText="1"/>
    </xf>
    <xf numFmtId="4" fontId="20" fillId="0" borderId="2" xfId="0" applyNumberFormat="1" applyFont="1" applyFill="1" applyBorder="1" applyAlignment="1">
      <alignment horizontal="right"/>
    </xf>
    <xf numFmtId="4" fontId="14" fillId="0" borderId="4" xfId="0" applyNumberFormat="1" applyFont="1" applyFill="1" applyBorder="1" applyAlignment="1">
      <alignment horizontal="right"/>
    </xf>
    <xf numFmtId="4" fontId="14" fillId="0" borderId="5" xfId="0" applyNumberFormat="1" applyFont="1" applyFill="1" applyBorder="1"/>
    <xf numFmtId="4" fontId="57" fillId="0" borderId="7" xfId="0" applyNumberFormat="1" applyFont="1" applyFill="1" applyBorder="1"/>
    <xf numFmtId="4" fontId="57" fillId="0" borderId="6" xfId="0" applyNumberFormat="1" applyFont="1" applyFill="1" applyBorder="1"/>
    <xf numFmtId="4" fontId="57" fillId="0" borderId="9" xfId="0" applyNumberFormat="1" applyFont="1" applyFill="1" applyBorder="1"/>
    <xf numFmtId="4" fontId="14" fillId="0" borderId="11" xfId="0" applyNumberFormat="1" applyFont="1" applyFill="1" applyBorder="1" applyAlignment="1">
      <alignment horizontal="right"/>
    </xf>
    <xf numFmtId="4" fontId="57" fillId="0" borderId="5" xfId="0" applyNumberFormat="1" applyFont="1" applyFill="1" applyBorder="1"/>
    <xf numFmtId="4" fontId="34" fillId="0" borderId="7" xfId="0" applyNumberFormat="1" applyFont="1" applyFill="1" applyBorder="1"/>
    <xf numFmtId="4" fontId="34" fillId="0" borderId="5" xfId="0" applyNumberFormat="1" applyFont="1" applyFill="1" applyBorder="1"/>
    <xf numFmtId="4" fontId="14" fillId="0" borderId="121" xfId="0" applyNumberFormat="1" applyFont="1" applyFill="1" applyBorder="1"/>
    <xf numFmtId="4" fontId="20" fillId="0" borderId="33" xfId="0" applyNumberFormat="1" applyFont="1" applyFill="1" applyBorder="1" applyAlignment="1">
      <alignment horizontal="right"/>
    </xf>
    <xf numFmtId="4" fontId="14" fillId="0" borderId="86" xfId="0" applyNumberFormat="1" applyFont="1" applyFill="1" applyBorder="1" applyAlignment="1">
      <alignment horizontal="right"/>
    </xf>
    <xf numFmtId="4" fontId="34" fillId="0" borderId="84" xfId="0" applyNumberFormat="1" applyFont="1" applyFill="1" applyBorder="1"/>
    <xf numFmtId="4" fontId="34" fillId="0" borderId="85" xfId="0" applyNumberFormat="1" applyFont="1" applyFill="1" applyBorder="1"/>
    <xf numFmtId="4" fontId="14" fillId="0" borderId="85" xfId="0" applyNumberFormat="1" applyFont="1" applyFill="1" applyBorder="1" applyAlignment="1">
      <alignment horizontal="right"/>
    </xf>
    <xf numFmtId="4" fontId="57" fillId="0" borderId="13" xfId="0" applyNumberFormat="1" applyFont="1" applyFill="1" applyBorder="1"/>
    <xf numFmtId="4" fontId="58" fillId="0" borderId="0" xfId="0" applyNumberFormat="1" applyFont="1" applyFill="1"/>
    <xf numFmtId="3" fontId="21" fillId="0" borderId="152" xfId="1" applyNumberFormat="1" applyFont="1" applyFill="1" applyBorder="1" applyAlignment="1">
      <alignment horizontal="center" vertical="center" wrapText="1"/>
    </xf>
    <xf numFmtId="3" fontId="2" fillId="0" borderId="153" xfId="1" applyNumberFormat="1" applyFont="1" applyFill="1" applyBorder="1" applyAlignment="1">
      <alignment horizontal="right"/>
    </xf>
    <xf numFmtId="3" fontId="48" fillId="0" borderId="149" xfId="1" applyNumberFormat="1" applyFont="1" applyFill="1" applyBorder="1" applyAlignment="1">
      <alignment horizontal="right"/>
    </xf>
    <xf numFmtId="3" fontId="45" fillId="0" borderId="131" xfId="1" applyNumberFormat="1" applyFont="1" applyFill="1" applyBorder="1"/>
    <xf numFmtId="3" fontId="1" fillId="0" borderId="91" xfId="1" applyNumberFormat="1" applyFont="1" applyFill="1" applyBorder="1"/>
    <xf numFmtId="0" fontId="23" fillId="0" borderId="107" xfId="1" applyFont="1" applyFill="1" applyBorder="1"/>
    <xf numFmtId="0" fontId="23" fillId="0" borderId="160" xfId="1" applyFont="1" applyFill="1" applyBorder="1"/>
    <xf numFmtId="0" fontId="24" fillId="0" borderId="161" xfId="1" applyFont="1" applyFill="1" applyBorder="1"/>
    <xf numFmtId="3" fontId="52" fillId="0" borderId="162" xfId="1" applyNumberFormat="1" applyFont="1" applyFill="1" applyBorder="1"/>
    <xf numFmtId="3" fontId="52" fillId="0" borderId="75" xfId="1" applyNumberFormat="1" applyFont="1" applyFill="1" applyBorder="1"/>
    <xf numFmtId="3" fontId="52" fillId="0" borderId="163" xfId="1" applyNumberFormat="1" applyFont="1" applyFill="1" applyBorder="1"/>
    <xf numFmtId="0" fontId="61" fillId="0" borderId="0" xfId="0" applyFont="1" applyAlignment="1">
      <alignment horizontal="center"/>
    </xf>
    <xf numFmtId="3" fontId="1" fillId="0" borderId="99" xfId="5" applyNumberFormat="1" applyFont="1" applyFill="1" applyBorder="1"/>
    <xf numFmtId="3" fontId="1" fillId="0" borderId="66" xfId="5" applyNumberFormat="1" applyFont="1" applyFill="1" applyBorder="1"/>
    <xf numFmtId="49" fontId="66" fillId="0" borderId="94" xfId="3" applyNumberFormat="1" applyFont="1" applyFill="1" applyBorder="1"/>
    <xf numFmtId="3" fontId="68" fillId="0" borderId="128" xfId="3" applyNumberFormat="1" applyFont="1" applyFill="1" applyBorder="1" applyAlignment="1"/>
    <xf numFmtId="3" fontId="7" fillId="0" borderId="94" xfId="5" applyNumberFormat="1" applyFont="1" applyFill="1" applyBorder="1"/>
    <xf numFmtId="3" fontId="7" fillId="0" borderId="128" xfId="5" applyNumberFormat="1" applyFont="1" applyFill="1" applyBorder="1"/>
    <xf numFmtId="3" fontId="7" fillId="0" borderId="167" xfId="5" applyNumberFormat="1" applyFont="1" applyFill="1" applyBorder="1"/>
    <xf numFmtId="49" fontId="69" fillId="0" borderId="97" xfId="3" applyNumberFormat="1" applyFont="1" applyFill="1" applyBorder="1"/>
    <xf numFmtId="3" fontId="66" fillId="0" borderId="98" xfId="3" applyNumberFormat="1" applyFont="1" applyFill="1" applyBorder="1"/>
    <xf numFmtId="3" fontId="66" fillId="0" borderId="156" xfId="3" applyNumberFormat="1" applyFont="1" applyFill="1" applyBorder="1"/>
    <xf numFmtId="3" fontId="1" fillId="0" borderId="97" xfId="5" applyNumberFormat="1" applyFont="1" applyFill="1" applyBorder="1"/>
    <xf numFmtId="3" fontId="1" fillId="0" borderId="98" xfId="5" applyNumberFormat="1" applyFont="1" applyFill="1" applyBorder="1"/>
    <xf numFmtId="49" fontId="69" fillId="0" borderId="72" xfId="3" applyNumberFormat="1" applyFont="1" applyFill="1" applyBorder="1"/>
    <xf numFmtId="3" fontId="66" fillId="0" borderId="56" xfId="3" applyNumberFormat="1" applyFont="1" applyFill="1" applyBorder="1"/>
    <xf numFmtId="3" fontId="1" fillId="0" borderId="72" xfId="5" applyNumberFormat="1" applyFont="1" applyFill="1" applyBorder="1"/>
    <xf numFmtId="3" fontId="1" fillId="0" borderId="56" xfId="5" applyNumberFormat="1" applyFont="1" applyFill="1" applyBorder="1"/>
    <xf numFmtId="49" fontId="69" fillId="0" borderId="99" xfId="3" applyNumberFormat="1" applyFont="1" applyFill="1" applyBorder="1"/>
    <xf numFmtId="3" fontId="66" fillId="0" borderId="66" xfId="3" applyNumberFormat="1" applyFont="1" applyFill="1" applyBorder="1"/>
    <xf numFmtId="49" fontId="67" fillId="0" borderId="94" xfId="3" applyNumberFormat="1" applyFont="1" applyFill="1" applyBorder="1"/>
    <xf numFmtId="49" fontId="69" fillId="0" borderId="94" xfId="3" applyNumberFormat="1" applyFont="1" applyFill="1" applyBorder="1"/>
    <xf numFmtId="0" fontId="70" fillId="0" borderId="114" xfId="5" applyFont="1" applyFill="1" applyBorder="1" applyAlignment="1">
      <alignment vertical="center" wrapText="1"/>
    </xf>
    <xf numFmtId="3" fontId="66" fillId="0" borderId="128" xfId="3" applyNumberFormat="1" applyFont="1" applyFill="1" applyBorder="1"/>
    <xf numFmtId="3" fontId="1" fillId="0" borderId="128" xfId="5" applyNumberFormat="1" applyFont="1" applyFill="1" applyBorder="1"/>
    <xf numFmtId="0" fontId="70" fillId="0" borderId="97" xfId="5" applyFont="1" applyFill="1" applyBorder="1" applyAlignment="1">
      <alignment vertical="center" wrapText="1"/>
    </xf>
    <xf numFmtId="3" fontId="69" fillId="0" borderId="98" xfId="3" applyNumberFormat="1" applyFont="1" applyFill="1" applyBorder="1"/>
    <xf numFmtId="3" fontId="71" fillId="0" borderId="97" xfId="5" applyNumberFormat="1" applyFont="1" applyFill="1" applyBorder="1"/>
    <xf numFmtId="0" fontId="70" fillId="0" borderId="72" xfId="5" applyFont="1" applyFill="1" applyBorder="1" applyAlignment="1">
      <alignment vertical="center" wrapText="1"/>
    </xf>
    <xf numFmtId="3" fontId="69" fillId="0" borderId="56" xfId="3" applyNumberFormat="1" applyFont="1" applyFill="1" applyBorder="1"/>
    <xf numFmtId="0" fontId="70" fillId="0" borderId="99" xfId="5" applyFont="1" applyFill="1" applyBorder="1" applyAlignment="1">
      <alignment vertical="center" wrapText="1"/>
    </xf>
    <xf numFmtId="3" fontId="69" fillId="0" borderId="66" xfId="3" applyNumberFormat="1" applyFont="1" applyFill="1" applyBorder="1"/>
    <xf numFmtId="0" fontId="72" fillId="0" borderId="106" xfId="1" applyFont="1" applyFill="1" applyBorder="1"/>
    <xf numFmtId="3" fontId="2" fillId="0" borderId="130" xfId="1" applyNumberFormat="1" applyFont="1" applyFill="1" applyBorder="1" applyAlignment="1">
      <alignment horizontal="right"/>
    </xf>
    <xf numFmtId="3" fontId="2" fillId="0" borderId="154" xfId="1" applyNumberFormat="1" applyFont="1" applyFill="1" applyBorder="1" applyAlignment="1">
      <alignment horizontal="right"/>
    </xf>
    <xf numFmtId="0" fontId="6" fillId="0" borderId="175" xfId="1" applyFont="1" applyFill="1" applyBorder="1"/>
    <xf numFmtId="0" fontId="6" fillId="0" borderId="176" xfId="1" applyFont="1" applyFill="1" applyBorder="1"/>
    <xf numFmtId="3" fontId="34" fillId="0" borderId="0" xfId="0" applyNumberFormat="1" applyFont="1" applyFill="1" applyBorder="1"/>
    <xf numFmtId="0" fontId="60" fillId="0" borderId="87" xfId="0" applyFont="1" applyFill="1" applyBorder="1" applyAlignment="1">
      <alignment horizontal="center"/>
    </xf>
    <xf numFmtId="0" fontId="60" fillId="0" borderId="86" xfId="0" applyFont="1" applyFill="1" applyBorder="1" applyAlignment="1">
      <alignment horizontal="center"/>
    </xf>
    <xf numFmtId="0" fontId="57" fillId="0" borderId="138" xfId="0" applyFont="1" applyFill="1" applyBorder="1"/>
    <xf numFmtId="0" fontId="34" fillId="0" borderId="138" xfId="0" applyFont="1" applyFill="1" applyBorder="1"/>
    <xf numFmtId="0" fontId="57" fillId="0" borderId="99" xfId="0" applyFont="1" applyFill="1" applyBorder="1" applyAlignment="1">
      <alignment horizontal="center" vertical="center"/>
    </xf>
    <xf numFmtId="0" fontId="57" fillId="0" borderId="166" xfId="0" applyFont="1" applyFill="1" applyBorder="1"/>
    <xf numFmtId="3" fontId="60" fillId="0" borderId="86" xfId="0" applyNumberFormat="1" applyFont="1" applyFill="1" applyBorder="1"/>
    <xf numFmtId="0" fontId="57" fillId="0" borderId="0" xfId="0" applyFont="1" applyFill="1"/>
    <xf numFmtId="3" fontId="57" fillId="0" borderId="133" xfId="0" applyNumberFormat="1" applyFont="1" applyFill="1" applyBorder="1"/>
    <xf numFmtId="3" fontId="57" fillId="0" borderId="134" xfId="0" applyNumberFormat="1" applyFont="1" applyFill="1" applyBorder="1"/>
    <xf numFmtId="4" fontId="60" fillId="0" borderId="86" xfId="0" applyNumberFormat="1" applyFont="1" applyFill="1" applyBorder="1"/>
    <xf numFmtId="4" fontId="0" fillId="0" borderId="0" xfId="0" applyNumberFormat="1"/>
    <xf numFmtId="4" fontId="20" fillId="0" borderId="96" xfId="1" applyNumberFormat="1" applyFont="1" applyFill="1" applyBorder="1" applyAlignment="1">
      <alignment horizontal="center" wrapText="1"/>
    </xf>
    <xf numFmtId="4" fontId="37" fillId="0" borderId="7" xfId="1" applyNumberFormat="1" applyFont="1" applyFill="1" applyBorder="1"/>
    <xf numFmtId="4" fontId="37" fillId="0" borderId="10" xfId="1" applyNumberFormat="1" applyFont="1" applyFill="1" applyBorder="1"/>
    <xf numFmtId="4" fontId="37" fillId="0" borderId="31" xfId="1" applyNumberFormat="1" applyFont="1" applyFill="1" applyBorder="1"/>
    <xf numFmtId="4" fontId="1" fillId="0" borderId="0" xfId="1" applyNumberFormat="1" applyFill="1"/>
    <xf numFmtId="4" fontId="53" fillId="0" borderId="3" xfId="1" applyNumberFormat="1" applyFont="1" applyFill="1" applyBorder="1"/>
    <xf numFmtId="4" fontId="53" fillId="0" borderId="8" xfId="1" applyNumberFormat="1" applyFont="1" applyFill="1" applyBorder="1"/>
    <xf numFmtId="4" fontId="53" fillId="0" borderId="96" xfId="1" applyNumberFormat="1" applyFont="1" applyFill="1" applyBorder="1"/>
    <xf numFmtId="4" fontId="53" fillId="0" borderId="117" xfId="1" applyNumberFormat="1" applyFont="1" applyFill="1" applyBorder="1"/>
    <xf numFmtId="4" fontId="53" fillId="0" borderId="10" xfId="1" applyNumberFormat="1" applyFont="1" applyFill="1" applyBorder="1"/>
    <xf numFmtId="4" fontId="53" fillId="0" borderId="93" xfId="1" applyNumberFormat="1" applyFont="1" applyFill="1" applyBorder="1"/>
    <xf numFmtId="3" fontId="66" fillId="0" borderId="77" xfId="3" applyNumberFormat="1" applyFont="1" applyFill="1" applyBorder="1"/>
    <xf numFmtId="3" fontId="34" fillId="0" borderId="6" xfId="0" applyNumberFormat="1" applyFont="1" applyFill="1" applyBorder="1"/>
    <xf numFmtId="0" fontId="0" fillId="0" borderId="0" xfId="0" applyFont="1" applyFill="1" applyBorder="1"/>
    <xf numFmtId="0" fontId="61" fillId="0" borderId="0" xfId="0" applyFont="1" applyFill="1" applyBorder="1"/>
    <xf numFmtId="3" fontId="1" fillId="0" borderId="125" xfId="5" applyNumberFormat="1" applyFont="1" applyFill="1" applyBorder="1"/>
    <xf numFmtId="3" fontId="7" fillId="0" borderId="86" xfId="5" applyNumberFormat="1" applyFont="1" applyFill="1" applyBorder="1" applyAlignment="1">
      <alignment horizontal="right"/>
    </xf>
    <xf numFmtId="3" fontId="1" fillId="0" borderId="115" xfId="5" applyNumberFormat="1" applyFont="1" applyFill="1" applyBorder="1"/>
    <xf numFmtId="3" fontId="7" fillId="0" borderId="86" xfId="5" applyNumberFormat="1" applyFont="1" applyFill="1" applyBorder="1"/>
    <xf numFmtId="3" fontId="1" fillId="0" borderId="178" xfId="5" applyNumberFormat="1" applyFont="1" applyFill="1" applyBorder="1"/>
    <xf numFmtId="2" fontId="31" fillId="0" borderId="151" xfId="3" applyNumberFormat="1" applyFont="1" applyFill="1" applyBorder="1" applyAlignment="1">
      <alignment horizontal="center" wrapText="1"/>
    </xf>
    <xf numFmtId="3" fontId="66" fillId="0" borderId="77" xfId="5" applyNumberFormat="1" applyFont="1" applyFill="1" applyBorder="1" applyAlignment="1">
      <alignment horizontal="right" vertical="center"/>
    </xf>
    <xf numFmtId="3" fontId="66" fillId="0" borderId="77" xfId="5" applyNumberFormat="1" applyFont="1" applyFill="1" applyBorder="1" applyAlignment="1">
      <alignment horizontal="right" vertical="center" wrapText="1"/>
    </xf>
    <xf numFmtId="3" fontId="31" fillId="0" borderId="77" xfId="5" applyNumberFormat="1" applyFont="1" applyFill="1" applyBorder="1" applyAlignment="1">
      <alignment horizontal="right" vertical="center" wrapText="1"/>
    </xf>
    <xf numFmtId="3" fontId="7" fillId="0" borderId="77" xfId="5" applyNumberFormat="1" applyFont="1" applyFill="1" applyBorder="1" applyAlignment="1">
      <alignment horizontal="right" vertical="center" wrapText="1"/>
    </xf>
    <xf numFmtId="3" fontId="1" fillId="0" borderId="151" xfId="5" applyNumberFormat="1" applyFont="1" applyFill="1" applyBorder="1"/>
    <xf numFmtId="3" fontId="1" fillId="0" borderId="77" xfId="5" applyNumberFormat="1" applyFont="1" applyFill="1" applyBorder="1"/>
    <xf numFmtId="49" fontId="31" fillId="0" borderId="94" xfId="3" applyNumberFormat="1" applyFont="1" applyFill="1" applyBorder="1" applyAlignment="1">
      <alignment horizontal="right" wrapText="1"/>
    </xf>
    <xf numFmtId="3" fontId="31" fillId="0" borderId="128" xfId="3" applyNumberFormat="1" applyFont="1" applyFill="1" applyBorder="1" applyAlignment="1">
      <alignment horizontal="right" vertical="center"/>
    </xf>
    <xf numFmtId="3" fontId="7" fillId="0" borderId="94" xfId="5" applyNumberFormat="1" applyFont="1" applyFill="1" applyBorder="1" applyAlignment="1">
      <alignment horizontal="right"/>
    </xf>
    <xf numFmtId="3" fontId="7" fillId="0" borderId="128" xfId="5" applyNumberFormat="1" applyFont="1" applyFill="1" applyBorder="1" applyAlignment="1">
      <alignment horizontal="right"/>
    </xf>
    <xf numFmtId="3" fontId="1" fillId="0" borderId="170" xfId="5" applyNumberFormat="1" applyFont="1" applyFill="1" applyBorder="1"/>
    <xf numFmtId="3" fontId="7" fillId="0" borderId="132" xfId="5" applyNumberFormat="1" applyFont="1" applyFill="1" applyBorder="1"/>
    <xf numFmtId="0" fontId="70" fillId="0" borderId="94" xfId="5" applyFont="1" applyFill="1" applyBorder="1" applyAlignment="1">
      <alignment vertical="center" wrapText="1"/>
    </xf>
    <xf numFmtId="3" fontId="66" fillId="0" borderId="169" xfId="3" applyNumberFormat="1" applyFont="1" applyFill="1" applyBorder="1"/>
    <xf numFmtId="0" fontId="73" fillId="0" borderId="0" xfId="0" applyFont="1"/>
    <xf numFmtId="3" fontId="31" fillId="0" borderId="130" xfId="3" applyNumberFormat="1" applyFont="1" applyFill="1" applyBorder="1" applyAlignment="1">
      <alignment horizontal="right" vertical="center"/>
    </xf>
    <xf numFmtId="3" fontId="31" fillId="0" borderId="0" xfId="3" applyNumberFormat="1" applyFont="1" applyFill="1" applyBorder="1" applyAlignment="1">
      <alignment horizontal="right" vertical="center" wrapText="1"/>
    </xf>
    <xf numFmtId="3" fontId="68" fillId="0" borderId="130" xfId="3" applyNumberFormat="1" applyFont="1" applyFill="1" applyBorder="1" applyAlignment="1"/>
    <xf numFmtId="3" fontId="7" fillId="0" borderId="130" xfId="5" applyNumberFormat="1" applyFont="1" applyFill="1" applyBorder="1"/>
    <xf numFmtId="3" fontId="66" fillId="0" borderId="164" xfId="3" applyNumberFormat="1" applyFont="1" applyFill="1" applyBorder="1"/>
    <xf numFmtId="3" fontId="66" fillId="0" borderId="130" xfId="3" applyNumberFormat="1" applyFont="1" applyFill="1" applyBorder="1"/>
    <xf numFmtId="3" fontId="66" fillId="0" borderId="165" xfId="3" applyNumberFormat="1" applyFont="1" applyFill="1" applyBorder="1"/>
    <xf numFmtId="3" fontId="66" fillId="0" borderId="131" xfId="3" applyNumberFormat="1" applyFont="1" applyFill="1" applyBorder="1"/>
    <xf numFmtId="3" fontId="66" fillId="0" borderId="86" xfId="3" applyNumberFormat="1" applyFont="1" applyFill="1" applyBorder="1"/>
    <xf numFmtId="3" fontId="31" fillId="0" borderId="94" xfId="3" applyNumberFormat="1" applyFont="1" applyFill="1" applyBorder="1" applyAlignment="1">
      <alignment horizontal="right" vertical="center"/>
    </xf>
    <xf numFmtId="3" fontId="31" fillId="0" borderId="167" xfId="3" applyNumberFormat="1" applyFont="1" applyFill="1" applyBorder="1" applyAlignment="1">
      <alignment horizontal="right" vertical="center"/>
    </xf>
    <xf numFmtId="3" fontId="31" fillId="0" borderId="158" xfId="3" applyNumberFormat="1" applyFont="1" applyFill="1" applyBorder="1" applyAlignment="1">
      <alignment horizontal="right" vertical="center" wrapText="1"/>
    </xf>
    <xf numFmtId="3" fontId="68" fillId="0" borderId="94" xfId="3" applyNumberFormat="1" applyFont="1" applyFill="1" applyBorder="1" applyAlignment="1"/>
    <xf numFmtId="3" fontId="68" fillId="0" borderId="167" xfId="3" applyNumberFormat="1" applyFont="1" applyFill="1" applyBorder="1" applyAlignment="1"/>
    <xf numFmtId="3" fontId="66" fillId="0" borderId="62" xfId="3" applyNumberFormat="1" applyFont="1" applyFill="1" applyBorder="1"/>
    <xf numFmtId="3" fontId="66" fillId="0" borderId="72" xfId="3" applyNumberFormat="1" applyFont="1" applyFill="1" applyBorder="1"/>
    <xf numFmtId="3" fontId="66" fillId="0" borderId="64" xfId="3" applyNumberFormat="1" applyFont="1" applyFill="1" applyBorder="1"/>
    <xf numFmtId="3" fontId="66" fillId="0" borderId="99" xfId="3" applyNumberFormat="1" applyFont="1" applyFill="1" applyBorder="1"/>
    <xf numFmtId="3" fontId="66" fillId="0" borderId="70" xfId="3" applyNumberFormat="1" applyFont="1" applyFill="1" applyBorder="1"/>
    <xf numFmtId="3" fontId="66" fillId="0" borderId="97" xfId="3" applyNumberFormat="1" applyFont="1" applyFill="1" applyBorder="1"/>
    <xf numFmtId="3" fontId="66" fillId="0" borderId="124" xfId="3" applyNumberFormat="1" applyFont="1" applyFill="1" applyBorder="1"/>
    <xf numFmtId="3" fontId="66" fillId="0" borderId="67" xfId="3" applyNumberFormat="1" applyFont="1" applyFill="1" applyBorder="1"/>
    <xf numFmtId="3" fontId="66" fillId="0" borderId="94" xfId="3" applyNumberFormat="1" applyFont="1" applyFill="1" applyBorder="1"/>
    <xf numFmtId="3" fontId="66" fillId="0" borderId="167" xfId="3" applyNumberFormat="1" applyFont="1" applyFill="1" applyBorder="1"/>
    <xf numFmtId="3" fontId="66" fillId="0" borderId="150" xfId="3" applyNumberFormat="1" applyFont="1" applyFill="1" applyBorder="1"/>
    <xf numFmtId="3" fontId="66" fillId="0" borderId="172" xfId="3" applyNumberFormat="1" applyFont="1" applyFill="1" applyBorder="1"/>
    <xf numFmtId="49" fontId="21" fillId="0" borderId="75" xfId="5" applyNumberFormat="1" applyFont="1" applyFill="1" applyBorder="1" applyAlignment="1">
      <alignment horizontal="center" vertical="center" wrapText="1"/>
    </xf>
    <xf numFmtId="3" fontId="7" fillId="0" borderId="150" xfId="5" applyNumberFormat="1" applyFont="1" applyFill="1" applyBorder="1"/>
    <xf numFmtId="3" fontId="7" fillId="0" borderId="169" xfId="5" applyNumberFormat="1" applyFont="1" applyFill="1" applyBorder="1"/>
    <xf numFmtId="3" fontId="1" fillId="0" borderId="84" xfId="5" applyNumberFormat="1" applyFont="1" applyFill="1" applyBorder="1"/>
    <xf numFmtId="3" fontId="7" fillId="0" borderId="125" xfId="3" applyNumberFormat="1" applyFont="1" applyFill="1" applyBorder="1"/>
    <xf numFmtId="3" fontId="71" fillId="0" borderId="115" xfId="5" applyNumberFormat="1" applyFont="1" applyFill="1" applyBorder="1"/>
    <xf numFmtId="49" fontId="65" fillId="0" borderId="85" xfId="5" applyNumberFormat="1" applyFont="1" applyFill="1" applyBorder="1" applyAlignment="1">
      <alignment horizontal="center" vertical="center" wrapText="1"/>
    </xf>
    <xf numFmtId="49" fontId="65" fillId="0" borderId="127" xfId="5" applyNumberFormat="1" applyFont="1" applyFill="1" applyBorder="1" applyAlignment="1">
      <alignment horizontal="center" vertical="center" wrapText="1"/>
    </xf>
    <xf numFmtId="3" fontId="7" fillId="0" borderId="87" xfId="5" applyNumberFormat="1" applyFont="1" applyFill="1" applyBorder="1" applyAlignment="1">
      <alignment horizontal="right"/>
    </xf>
    <xf numFmtId="3" fontId="7" fillId="0" borderId="87" xfId="5" applyNumberFormat="1" applyFont="1" applyFill="1" applyBorder="1"/>
    <xf numFmtId="3" fontId="1" fillId="0" borderId="168" xfId="5" applyNumberFormat="1" applyFont="1" applyFill="1" applyBorder="1"/>
    <xf numFmtId="3" fontId="1" fillId="0" borderId="138" xfId="5" applyNumberFormat="1" applyFont="1" applyFill="1" applyBorder="1"/>
    <xf numFmtId="3" fontId="1" fillId="0" borderId="166" xfId="5" applyNumberFormat="1" applyFont="1" applyFill="1" applyBorder="1"/>
    <xf numFmtId="49" fontId="21" fillId="0" borderId="162" xfId="5" applyNumberFormat="1" applyFont="1" applyFill="1" applyBorder="1" applyAlignment="1">
      <alignment vertical="center" wrapText="1"/>
    </xf>
    <xf numFmtId="49" fontId="21" fillId="0" borderId="88" xfId="5" applyNumberFormat="1" applyFont="1" applyFill="1" applyBorder="1" applyAlignment="1">
      <alignment horizontal="center" vertical="center" wrapText="1"/>
    </xf>
    <xf numFmtId="3" fontId="1" fillId="0" borderId="91" xfId="5" applyNumberFormat="1" applyFont="1" applyFill="1" applyBorder="1"/>
    <xf numFmtId="3" fontId="1" fillId="0" borderId="87" xfId="5" applyNumberFormat="1" applyFont="1" applyFill="1" applyBorder="1"/>
    <xf numFmtId="3" fontId="7" fillId="0" borderId="91" xfId="5" applyNumberFormat="1" applyFont="1" applyFill="1" applyBorder="1"/>
    <xf numFmtId="3" fontId="1" fillId="0" borderId="88" xfId="5" applyNumberFormat="1" applyFont="1" applyFill="1" applyBorder="1"/>
    <xf numFmtId="3" fontId="7" fillId="0" borderId="177" xfId="5" applyNumberFormat="1" applyFont="1" applyFill="1" applyBorder="1"/>
    <xf numFmtId="3" fontId="66" fillId="0" borderId="87" xfId="3" applyNumberFormat="1" applyFont="1" applyFill="1" applyBorder="1"/>
    <xf numFmtId="3" fontId="58" fillId="0" borderId="0" xfId="0" applyNumberFormat="1" applyFont="1" applyFill="1"/>
    <xf numFmtId="0" fontId="60" fillId="0" borderId="94" xfId="0" applyFont="1" applyFill="1" applyBorder="1" applyAlignment="1"/>
    <xf numFmtId="0" fontId="60" fillId="0" borderId="167" xfId="0" applyFont="1" applyFill="1" applyBorder="1" applyAlignment="1"/>
    <xf numFmtId="2" fontId="0" fillId="0" borderId="0" xfId="0" applyNumberFormat="1" applyFill="1"/>
    <xf numFmtId="2" fontId="52" fillId="0" borderId="0" xfId="0" applyNumberFormat="1" applyFont="1" applyFill="1" applyBorder="1" applyAlignment="1">
      <alignment horizontal="right"/>
    </xf>
    <xf numFmtId="0" fontId="64" fillId="0" borderId="0" xfId="0" applyFont="1" applyFill="1" applyBorder="1"/>
    <xf numFmtId="3" fontId="1" fillId="0" borderId="71" xfId="5" applyNumberFormat="1" applyFont="1" applyFill="1" applyBorder="1"/>
    <xf numFmtId="3" fontId="1" fillId="0" borderId="61" xfId="5" applyNumberFormat="1" applyFont="1" applyFill="1" applyBorder="1"/>
    <xf numFmtId="3" fontId="1" fillId="0" borderId="137" xfId="5" applyNumberFormat="1" applyFont="1" applyFill="1" applyBorder="1"/>
    <xf numFmtId="0" fontId="13" fillId="0" borderId="0" xfId="0" applyFont="1"/>
    <xf numFmtId="0" fontId="31" fillId="0" borderId="71" xfId="0" applyFont="1" applyBorder="1" applyAlignment="1">
      <alignment horizontal="center" vertical="center" wrapText="1"/>
    </xf>
    <xf numFmtId="0" fontId="31" fillId="0" borderId="60" xfId="0" applyFont="1" applyBorder="1" applyAlignment="1">
      <alignment horizontal="center" vertical="center" wrapText="1"/>
    </xf>
    <xf numFmtId="0" fontId="31" fillId="0" borderId="137" xfId="0" applyFont="1" applyBorder="1" applyAlignment="1">
      <alignment horizontal="center" vertical="center" wrapText="1"/>
    </xf>
    <xf numFmtId="0" fontId="74" fillId="0" borderId="132" xfId="0" applyFont="1" applyBorder="1" applyAlignment="1">
      <alignment horizontal="center" vertical="center" wrapText="1"/>
    </xf>
    <xf numFmtId="0" fontId="74" fillId="0" borderId="85" xfId="0" applyFont="1" applyBorder="1" applyAlignment="1">
      <alignment horizontal="center" vertical="center" wrapText="1"/>
    </xf>
    <xf numFmtId="3" fontId="1" fillId="0" borderId="77" xfId="5" applyNumberFormat="1" applyFont="1" applyFill="1" applyBorder="1" applyAlignment="1">
      <alignment horizontal="right" vertical="center"/>
    </xf>
    <xf numFmtId="0" fontId="13" fillId="0" borderId="151" xfId="0" applyFont="1" applyBorder="1"/>
    <xf numFmtId="0" fontId="13" fillId="0" borderId="77" xfId="0" applyFont="1" applyBorder="1"/>
    <xf numFmtId="0" fontId="13" fillId="0" borderId="87" xfId="0" applyFont="1" applyBorder="1"/>
    <xf numFmtId="0" fontId="13" fillId="0" borderId="86" xfId="0" applyFont="1" applyBorder="1"/>
    <xf numFmtId="0" fontId="13" fillId="0" borderId="0" xfId="0" applyFont="1" applyFill="1"/>
    <xf numFmtId="0" fontId="13" fillId="0" borderId="99" xfId="0" applyFont="1" applyBorder="1"/>
    <xf numFmtId="0" fontId="13" fillId="0" borderId="66" xfId="0" applyFont="1" applyBorder="1"/>
    <xf numFmtId="0" fontId="13" fillId="0" borderId="166" xfId="0" applyFont="1" applyBorder="1"/>
    <xf numFmtId="0" fontId="13" fillId="0" borderId="178" xfId="0" applyFont="1" applyBorder="1"/>
    <xf numFmtId="0" fontId="13" fillId="0" borderId="127" xfId="0" applyFont="1" applyFill="1" applyBorder="1"/>
    <xf numFmtId="0" fontId="13" fillId="0" borderId="138" xfId="0" applyFont="1" applyFill="1" applyBorder="1"/>
    <xf numFmtId="0" fontId="13" fillId="0" borderId="133" xfId="0" applyFont="1" applyFill="1" applyBorder="1"/>
    <xf numFmtId="0" fontId="13" fillId="0" borderId="125" xfId="0" applyFont="1" applyFill="1" applyBorder="1"/>
    <xf numFmtId="0" fontId="13" fillId="0" borderId="73" xfId="0" applyFont="1" applyBorder="1"/>
    <xf numFmtId="0" fontId="13" fillId="0" borderId="69" xfId="0" applyFont="1" applyBorder="1"/>
    <xf numFmtId="0" fontId="13" fillId="0" borderId="139" xfId="0" applyFont="1" applyBorder="1"/>
    <xf numFmtId="0" fontId="13" fillId="0" borderId="174" xfId="0" applyFont="1" applyBorder="1"/>
    <xf numFmtId="0" fontId="13" fillId="0" borderId="126" xfId="0" applyFont="1" applyBorder="1"/>
    <xf numFmtId="0" fontId="13" fillId="0" borderId="162" xfId="0" applyFont="1" applyBorder="1"/>
    <xf numFmtId="0" fontId="13" fillId="0" borderId="75" xfId="0" applyFont="1" applyBorder="1"/>
    <xf numFmtId="0" fontId="13" fillId="0" borderId="88" xfId="0" applyFont="1" applyBorder="1"/>
    <xf numFmtId="0" fontId="13" fillId="0" borderId="85" xfId="0" applyFont="1" applyBorder="1"/>
    <xf numFmtId="0" fontId="13" fillId="0" borderId="92" xfId="0" applyFont="1" applyBorder="1"/>
    <xf numFmtId="0" fontId="13" fillId="0" borderId="132" xfId="0" applyFont="1" applyBorder="1"/>
    <xf numFmtId="0" fontId="13" fillId="0" borderId="91" xfId="0" applyFont="1" applyBorder="1"/>
    <xf numFmtId="0" fontId="13" fillId="0" borderId="84" xfId="0" applyFont="1" applyBorder="1"/>
    <xf numFmtId="3" fontId="66" fillId="0" borderId="169" xfId="0" applyNumberFormat="1" applyFont="1" applyBorder="1"/>
    <xf numFmtId="3" fontId="66" fillId="0" borderId="150" xfId="0" applyNumberFormat="1" applyFont="1" applyBorder="1"/>
    <xf numFmtId="3" fontId="66" fillId="0" borderId="172" xfId="0" applyNumberFormat="1" applyFont="1" applyBorder="1"/>
    <xf numFmtId="3" fontId="66" fillId="0" borderId="131" xfId="0" applyNumberFormat="1" applyFont="1" applyBorder="1"/>
    <xf numFmtId="3" fontId="66" fillId="0" borderId="86" xfId="0" applyNumberFormat="1" applyFont="1" applyBorder="1"/>
    <xf numFmtId="3" fontId="66" fillId="0" borderId="94" xfId="0" applyNumberFormat="1" applyFont="1" applyBorder="1"/>
    <xf numFmtId="3" fontId="66" fillId="0" borderId="128" xfId="0" applyNumberFormat="1" applyFont="1" applyBorder="1"/>
    <xf numFmtId="3" fontId="66" fillId="0" borderId="95" xfId="0" applyNumberFormat="1" applyFont="1" applyBorder="1"/>
    <xf numFmtId="3" fontId="66" fillId="0" borderId="130" xfId="0" applyNumberFormat="1" applyFont="1" applyBorder="1"/>
    <xf numFmtId="3" fontId="66" fillId="0" borderId="167" xfId="0" applyNumberFormat="1" applyFont="1" applyBorder="1"/>
    <xf numFmtId="3" fontId="66" fillId="0" borderId="87" xfId="0" applyNumberFormat="1" applyFont="1" applyBorder="1"/>
    <xf numFmtId="0" fontId="77" fillId="0" borderId="128" xfId="0" applyFont="1" applyBorder="1"/>
    <xf numFmtId="3" fontId="77" fillId="0" borderId="128" xfId="0" applyNumberFormat="1" applyFont="1" applyBorder="1"/>
    <xf numFmtId="3" fontId="77" fillId="0" borderId="95" xfId="0" applyNumberFormat="1" applyFont="1" applyBorder="1"/>
    <xf numFmtId="3" fontId="77" fillId="0" borderId="94" xfId="0" applyNumberFormat="1" applyFont="1" applyBorder="1"/>
    <xf numFmtId="3" fontId="77" fillId="0" borderId="167" xfId="0" applyNumberFormat="1" applyFont="1" applyBorder="1"/>
    <xf numFmtId="3" fontId="77" fillId="0" borderId="86" xfId="0" applyNumberFormat="1" applyFont="1" applyBorder="1"/>
    <xf numFmtId="3" fontId="77" fillId="0" borderId="87" xfId="0" applyNumberFormat="1" applyFont="1" applyBorder="1"/>
    <xf numFmtId="0" fontId="77" fillId="0" borderId="86" xfId="0" applyFont="1" applyBorder="1"/>
    <xf numFmtId="0" fontId="77" fillId="0" borderId="0" xfId="0" applyFont="1"/>
    <xf numFmtId="3" fontId="77" fillId="0" borderId="87" xfId="0" applyNumberFormat="1" applyFont="1" applyBorder="1" applyAlignment="1"/>
    <xf numFmtId="3" fontId="77" fillId="0" borderId="86" xfId="0" applyNumberFormat="1" applyFont="1" applyBorder="1" applyAlignment="1"/>
    <xf numFmtId="3" fontId="78" fillId="0" borderId="94" xfId="0" applyNumberFormat="1" applyFont="1" applyBorder="1"/>
    <xf numFmtId="3" fontId="78" fillId="0" borderId="128" xfId="0" applyNumberFormat="1" applyFont="1" applyBorder="1"/>
    <xf numFmtId="3" fontId="78" fillId="0" borderId="95" xfId="0" applyNumberFormat="1" applyFont="1" applyBorder="1"/>
    <xf numFmtId="3" fontId="78" fillId="0" borderId="86" xfId="0" applyNumberFormat="1" applyFont="1" applyBorder="1" applyAlignment="1"/>
    <xf numFmtId="3" fontId="78" fillId="0" borderId="87" xfId="0" applyNumberFormat="1" applyFont="1" applyBorder="1" applyAlignment="1"/>
    <xf numFmtId="0" fontId="78" fillId="0" borderId="0" xfId="0" applyFont="1"/>
    <xf numFmtId="0" fontId="31" fillId="0" borderId="95" xfId="3" applyFont="1" applyFill="1" applyBorder="1" applyAlignment="1">
      <alignment horizontal="right" vertical="center"/>
    </xf>
    <xf numFmtId="0" fontId="29" fillId="0" borderId="159" xfId="3" applyFont="1" applyFill="1" applyBorder="1" applyAlignment="1">
      <alignment horizontal="left" vertical="center"/>
    </xf>
    <xf numFmtId="3" fontId="67" fillId="0" borderId="95" xfId="3" applyNumberFormat="1" applyFont="1" applyFill="1" applyBorder="1" applyAlignment="1"/>
    <xf numFmtId="0" fontId="31" fillId="0" borderId="155" xfId="3" applyFont="1" applyFill="1" applyBorder="1"/>
    <xf numFmtId="0" fontId="31" fillId="0" borderId="78" xfId="3" applyFont="1" applyFill="1" applyBorder="1"/>
    <xf numFmtId="0" fontId="31" fillId="0" borderId="149" xfId="3" applyFont="1" applyFill="1" applyBorder="1"/>
    <xf numFmtId="0" fontId="75" fillId="0" borderId="95" xfId="6" applyFont="1" applyFill="1" applyBorder="1"/>
    <xf numFmtId="0" fontId="76" fillId="0" borderId="95" xfId="6" applyFont="1" applyFill="1" applyBorder="1"/>
    <xf numFmtId="0" fontId="31" fillId="0" borderId="130" xfId="5" applyFont="1" applyFill="1" applyBorder="1" applyAlignment="1"/>
    <xf numFmtId="0" fontId="69" fillId="0" borderId="0" xfId="5" applyFont="1" applyFill="1" applyBorder="1" applyAlignment="1"/>
    <xf numFmtId="0" fontId="69" fillId="0" borderId="165" xfId="5" applyFont="1" applyFill="1" applyBorder="1" applyAlignment="1"/>
    <xf numFmtId="0" fontId="31" fillId="0" borderId="95" xfId="5" applyFont="1" applyFill="1" applyBorder="1" applyAlignment="1"/>
    <xf numFmtId="3" fontId="31" fillId="0" borderId="148" xfId="3" applyNumberFormat="1" applyFont="1" applyFill="1" applyBorder="1" applyAlignment="1">
      <alignment horizontal="right" vertical="center"/>
    </xf>
    <xf numFmtId="3" fontId="31" fillId="0" borderId="146" xfId="5" applyNumberFormat="1" applyFont="1" applyFill="1" applyBorder="1" applyAlignment="1">
      <alignment horizontal="right" vertical="center" wrapText="1"/>
    </xf>
    <xf numFmtId="3" fontId="68" fillId="0" borderId="148" xfId="3" applyNumberFormat="1" applyFont="1" applyFill="1" applyBorder="1" applyAlignment="1"/>
    <xf numFmtId="3" fontId="66" fillId="0" borderId="60" xfId="3" applyNumberFormat="1" applyFont="1" applyFill="1" applyBorder="1"/>
    <xf numFmtId="3" fontId="66" fillId="0" borderId="63" xfId="3" applyNumberFormat="1" applyFont="1" applyFill="1" applyBorder="1"/>
    <xf numFmtId="3" fontId="66" fillId="0" borderId="65" xfId="3" applyNumberFormat="1" applyFont="1" applyFill="1" applyBorder="1"/>
    <xf numFmtId="3" fontId="66" fillId="0" borderId="68" xfId="3" applyNumberFormat="1" applyFont="1" applyFill="1" applyBorder="1"/>
    <xf numFmtId="3" fontId="7" fillId="0" borderId="148" xfId="5" applyNumberFormat="1" applyFont="1" applyFill="1" applyBorder="1"/>
    <xf numFmtId="3" fontId="66" fillId="0" borderId="157" xfId="3" applyNumberFormat="1" applyFont="1" applyFill="1" applyBorder="1"/>
    <xf numFmtId="3" fontId="66" fillId="0" borderId="148" xfId="3" applyNumberFormat="1" applyFont="1" applyFill="1" applyBorder="1"/>
    <xf numFmtId="3" fontId="66" fillId="0" borderId="76" xfId="3" applyNumberFormat="1" applyFont="1" applyFill="1" applyBorder="1"/>
    <xf numFmtId="3" fontId="66" fillId="0" borderId="76" xfId="0" applyNumberFormat="1" applyFont="1" applyBorder="1"/>
    <xf numFmtId="0" fontId="31" fillId="0" borderId="64" xfId="3" applyFont="1" applyFill="1" applyBorder="1" applyAlignment="1">
      <alignment vertical="center"/>
    </xf>
    <xf numFmtId="3" fontId="31" fillId="0" borderId="151" xfId="3" applyNumberFormat="1" applyFont="1" applyFill="1" applyBorder="1" applyAlignment="1">
      <alignment horizontal="right" vertical="center"/>
    </xf>
    <xf numFmtId="3" fontId="31" fillId="0" borderId="158" xfId="5" applyNumberFormat="1" applyFont="1" applyFill="1" applyBorder="1" applyAlignment="1">
      <alignment horizontal="right" vertical="center" wrapText="1"/>
    </xf>
    <xf numFmtId="3" fontId="31" fillId="0" borderId="97" xfId="3" applyNumberFormat="1" applyFont="1" applyFill="1" applyBorder="1"/>
    <xf numFmtId="3" fontId="31" fillId="0" borderId="72" xfId="3" applyNumberFormat="1" applyFont="1" applyFill="1" applyBorder="1"/>
    <xf numFmtId="3" fontId="31" fillId="0" borderId="99" xfId="3" applyNumberFormat="1" applyFont="1" applyFill="1" applyBorder="1"/>
    <xf numFmtId="3" fontId="52" fillId="0" borderId="179" xfId="1" applyNumberFormat="1" applyFont="1" applyFill="1" applyBorder="1"/>
    <xf numFmtId="3" fontId="21" fillId="0" borderId="180" xfId="1" applyNumberFormat="1" applyFont="1" applyFill="1" applyBorder="1" applyAlignment="1">
      <alignment horizontal="center" vertical="center" wrapText="1"/>
    </xf>
    <xf numFmtId="3" fontId="2" fillId="0" borderId="114" xfId="1" applyNumberFormat="1" applyFont="1" applyFill="1" applyBorder="1" applyAlignment="1">
      <alignment horizontal="right"/>
    </xf>
    <xf numFmtId="3" fontId="21" fillId="0" borderId="181" xfId="1" applyNumberFormat="1" applyFont="1" applyFill="1" applyBorder="1" applyAlignment="1">
      <alignment horizontal="center" vertical="center" wrapText="1"/>
    </xf>
    <xf numFmtId="3" fontId="2" fillId="0" borderId="182" xfId="1" applyNumberFormat="1" applyFont="1" applyFill="1" applyBorder="1" applyAlignment="1">
      <alignment horizontal="right"/>
    </xf>
    <xf numFmtId="3" fontId="1" fillId="0" borderId="173" xfId="1" applyNumberFormat="1" applyFont="1" applyFill="1" applyBorder="1"/>
    <xf numFmtId="0" fontId="57" fillId="0" borderId="72" xfId="0" applyFont="1" applyFill="1" applyBorder="1" applyAlignment="1">
      <alignment horizontal="center" vertical="center"/>
    </xf>
    <xf numFmtId="0" fontId="57" fillId="0" borderId="97" xfId="0" applyFont="1" applyFill="1" applyBorder="1" applyAlignment="1">
      <alignment horizontal="center" vertical="center"/>
    </xf>
    <xf numFmtId="0" fontId="57" fillId="0" borderId="168" xfId="0" applyFont="1" applyFill="1" applyBorder="1"/>
    <xf numFmtId="3" fontId="57" fillId="0" borderId="183" xfId="0" applyNumberFormat="1" applyFont="1" applyFill="1" applyBorder="1"/>
    <xf numFmtId="4" fontId="60" fillId="0" borderId="86" xfId="0" applyNumberFormat="1" applyFont="1" applyFill="1" applyBorder="1" applyAlignment="1">
      <alignment horizontal="center"/>
    </xf>
    <xf numFmtId="0" fontId="79" fillId="0" borderId="94" xfId="0" applyFont="1" applyFill="1" applyBorder="1" applyAlignment="1">
      <alignment horizontal="center"/>
    </xf>
    <xf numFmtId="0" fontId="74" fillId="0" borderId="88" xfId="0" applyFont="1" applyBorder="1" applyAlignment="1">
      <alignment horizontal="center" vertical="center" wrapText="1"/>
    </xf>
    <xf numFmtId="0" fontId="13" fillId="0" borderId="0" xfId="0" applyFont="1" applyFill="1" applyBorder="1"/>
    <xf numFmtId="0" fontId="34" fillId="0" borderId="5" xfId="0" applyFont="1" applyFill="1" applyBorder="1" applyAlignment="1">
      <alignment horizontal="left"/>
    </xf>
    <xf numFmtId="4" fontId="31" fillId="0" borderId="167" xfId="3" applyNumberFormat="1" applyFont="1" applyFill="1" applyBorder="1" applyAlignment="1">
      <alignment horizontal="right" vertical="center"/>
    </xf>
    <xf numFmtId="0" fontId="57" fillId="0" borderId="151" xfId="0" applyFont="1" applyFill="1" applyBorder="1" applyAlignment="1">
      <alignment horizontal="center" vertical="center"/>
    </xf>
    <xf numFmtId="4" fontId="34" fillId="0" borderId="13" xfId="0" applyNumberFormat="1" applyFont="1" applyFill="1" applyBorder="1"/>
    <xf numFmtId="4" fontId="57" fillId="0" borderId="115" xfId="0" applyNumberFormat="1" applyFont="1" applyFill="1" applyBorder="1"/>
    <xf numFmtId="4" fontId="57" fillId="0" borderId="125" xfId="0" applyNumberFormat="1" applyFont="1" applyFill="1" applyBorder="1"/>
    <xf numFmtId="4" fontId="57" fillId="0" borderId="178" xfId="0" applyNumberFormat="1" applyFont="1" applyFill="1" applyBorder="1"/>
    <xf numFmtId="4" fontId="57" fillId="0" borderId="126" xfId="0" applyNumberFormat="1" applyFont="1" applyFill="1" applyBorder="1"/>
    <xf numFmtId="0" fontId="0" fillId="0" borderId="97" xfId="0" applyBorder="1" applyAlignment="1">
      <alignment horizontal="center" vertical="center" wrapText="1"/>
    </xf>
    <xf numFmtId="0" fontId="0" fillId="0" borderId="98" xfId="0" applyBorder="1" applyAlignment="1">
      <alignment horizontal="center" vertical="center" wrapText="1"/>
    </xf>
    <xf numFmtId="14" fontId="0" fillId="0" borderId="98" xfId="0" applyNumberFormat="1" applyBorder="1" applyAlignment="1">
      <alignment horizontal="center" vertical="center" wrapText="1"/>
    </xf>
    <xf numFmtId="49" fontId="0" fillId="0" borderId="155" xfId="0" applyNumberFormat="1" applyBorder="1" applyAlignment="1">
      <alignment horizontal="center" vertical="center" wrapText="1"/>
    </xf>
    <xf numFmtId="4" fontId="0" fillId="0" borderId="115" xfId="0" applyNumberFormat="1" applyBorder="1" applyAlignment="1">
      <alignment horizontal="center" vertical="center"/>
    </xf>
    <xf numFmtId="164" fontId="0" fillId="0" borderId="157" xfId="0" applyNumberFormat="1" applyBorder="1" applyAlignment="1">
      <alignment horizontal="center" vertical="center" wrapText="1"/>
    </xf>
    <xf numFmtId="0" fontId="80" fillId="0" borderId="98" xfId="0" applyFont="1" applyBorder="1" applyAlignment="1">
      <alignment horizontal="center" vertical="center" wrapText="1"/>
    </xf>
    <xf numFmtId="0" fontId="0" fillId="0" borderId="155" xfId="0" applyBorder="1" applyAlignment="1">
      <alignment horizontal="center" vertical="center" wrapText="1"/>
    </xf>
    <xf numFmtId="4" fontId="13" fillId="0" borderId="97" xfId="0" applyNumberFormat="1" applyFont="1" applyBorder="1"/>
    <xf numFmtId="4" fontId="13" fillId="0" borderId="124" xfId="0" applyNumberFormat="1" applyFont="1" applyBorder="1"/>
    <xf numFmtId="0" fontId="0" fillId="0" borderId="72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14" fontId="0" fillId="0" borderId="56" xfId="0" applyNumberFormat="1" applyBorder="1" applyAlignment="1">
      <alignment horizontal="center" vertical="center" wrapText="1"/>
    </xf>
    <xf numFmtId="49" fontId="0" fillId="0" borderId="78" xfId="0" applyNumberFormat="1" applyBorder="1" applyAlignment="1">
      <alignment horizontal="center" vertical="center" wrapText="1"/>
    </xf>
    <xf numFmtId="4" fontId="0" fillId="0" borderId="125" xfId="0" applyNumberFormat="1" applyBorder="1" applyAlignment="1">
      <alignment horizontal="center" vertical="center"/>
    </xf>
    <xf numFmtId="164" fontId="0" fillId="0" borderId="63" xfId="0" applyNumberFormat="1" applyBorder="1" applyAlignment="1">
      <alignment horizontal="center" vertical="center" wrapText="1"/>
    </xf>
    <xf numFmtId="0" fontId="80" fillId="0" borderId="56" xfId="0" applyFont="1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4" fontId="13" fillId="0" borderId="72" xfId="0" applyNumberFormat="1" applyFont="1" applyBorder="1"/>
    <xf numFmtId="4" fontId="13" fillId="0" borderId="64" xfId="0" applyNumberFormat="1" applyFont="1" applyBorder="1"/>
    <xf numFmtId="0" fontId="0" fillId="0" borderId="99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14" fontId="0" fillId="0" borderId="66" xfId="0" applyNumberFormat="1" applyBorder="1" applyAlignment="1">
      <alignment horizontal="center" vertical="center" wrapText="1"/>
    </xf>
    <xf numFmtId="49" fontId="0" fillId="0" borderId="149" xfId="0" applyNumberFormat="1" applyBorder="1" applyAlignment="1">
      <alignment horizontal="center" vertical="center" wrapText="1"/>
    </xf>
    <xf numFmtId="0" fontId="0" fillId="0" borderId="149" xfId="0" applyBorder="1" applyAlignment="1">
      <alignment horizontal="center" vertical="center" wrapText="1"/>
    </xf>
    <xf numFmtId="4" fontId="0" fillId="0" borderId="56" xfId="0" applyNumberFormat="1" applyBorder="1" applyAlignment="1">
      <alignment horizontal="center" vertical="center" wrapText="1"/>
    </xf>
    <xf numFmtId="49" fontId="0" fillId="0" borderId="164" xfId="0" applyNumberFormat="1" applyBorder="1" applyAlignment="1">
      <alignment horizontal="center" vertical="center" wrapText="1"/>
    </xf>
    <xf numFmtId="164" fontId="15" fillId="0" borderId="63" xfId="0" applyNumberFormat="1" applyFont="1" applyBorder="1" applyAlignment="1">
      <alignment horizontal="center" vertical="center" wrapText="1"/>
    </xf>
    <xf numFmtId="0" fontId="0" fillId="0" borderId="164" xfId="0" applyBorder="1" applyAlignment="1">
      <alignment horizontal="center" vertical="center" wrapText="1"/>
    </xf>
    <xf numFmtId="4" fontId="13" fillId="0" borderId="138" xfId="0" applyNumberFormat="1" applyFont="1" applyBorder="1"/>
    <xf numFmtId="164" fontId="15" fillId="0" borderId="72" xfId="0" applyNumberFormat="1" applyFont="1" applyBorder="1" applyAlignment="1">
      <alignment horizontal="center" vertical="center" wrapText="1"/>
    </xf>
    <xf numFmtId="0" fontId="0" fillId="0" borderId="162" xfId="0" applyBorder="1" applyAlignment="1">
      <alignment horizontal="center" vertical="center" wrapText="1"/>
    </xf>
    <xf numFmtId="4" fontId="0" fillId="0" borderId="75" xfId="0" applyNumberFormat="1" applyBorder="1" applyAlignment="1">
      <alignment horizontal="center" vertical="center" wrapText="1"/>
    </xf>
    <xf numFmtId="14" fontId="0" fillId="0" borderId="75" xfId="0" applyNumberForma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" fontId="0" fillId="0" borderId="84" xfId="0" applyNumberFormat="1" applyBorder="1" applyAlignment="1">
      <alignment horizontal="center" vertical="center"/>
    </xf>
    <xf numFmtId="164" fontId="15" fillId="0" borderId="162" xfId="0" applyNumberFormat="1" applyFont="1" applyBorder="1" applyAlignment="1">
      <alignment horizontal="center" vertical="center" wrapText="1"/>
    </xf>
    <xf numFmtId="0" fontId="80" fillId="0" borderId="7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13" fillId="0" borderId="151" xfId="0" applyNumberFormat="1" applyFont="1" applyBorder="1"/>
    <xf numFmtId="4" fontId="13" fillId="0" borderId="91" xfId="0" applyNumberFormat="1" applyFont="1" applyBorder="1"/>
    <xf numFmtId="4" fontId="61" fillId="0" borderId="86" xfId="0" applyNumberFormat="1" applyFont="1" applyBorder="1" applyAlignment="1">
      <alignment horizontal="center"/>
    </xf>
    <xf numFmtId="0" fontId="0" fillId="0" borderId="130" xfId="0" applyBorder="1" applyAlignment="1">
      <alignment horizontal="left" vertical="center"/>
    </xf>
    <xf numFmtId="4" fontId="7" fillId="0" borderId="94" xfId="0" applyNumberFormat="1" applyFont="1" applyBorder="1"/>
    <xf numFmtId="4" fontId="7" fillId="0" borderId="87" xfId="0" applyNumberFormat="1" applyFont="1" applyBorder="1"/>
    <xf numFmtId="0" fontId="51" fillId="0" borderId="39" xfId="0" applyFont="1" applyBorder="1" applyAlignment="1">
      <alignment horizontal="center" wrapText="1"/>
    </xf>
    <xf numFmtId="0" fontId="51" fillId="0" borderId="0" xfId="1" applyFont="1" applyAlignment="1">
      <alignment horizontal="center"/>
    </xf>
    <xf numFmtId="3" fontId="47" fillId="0" borderId="100" xfId="1" applyNumberFormat="1" applyFont="1" applyFill="1" applyBorder="1" applyAlignment="1">
      <alignment horizontal="center"/>
    </xf>
    <xf numFmtId="3" fontId="47" fillId="0" borderId="131" xfId="1" applyNumberFormat="1" applyFont="1" applyFill="1" applyBorder="1" applyAlignment="1">
      <alignment horizontal="center"/>
    </xf>
    <xf numFmtId="3" fontId="47" fillId="0" borderId="135" xfId="1" applyNumberFormat="1" applyFont="1" applyFill="1" applyBorder="1" applyAlignment="1">
      <alignment horizontal="center"/>
    </xf>
    <xf numFmtId="3" fontId="47" fillId="0" borderId="46" xfId="1" applyNumberFormat="1" applyFont="1" applyFill="1" applyBorder="1" applyAlignment="1">
      <alignment horizontal="center"/>
    </xf>
    <xf numFmtId="0" fontId="14" fillId="0" borderId="100" xfId="1" applyFont="1" applyFill="1" applyBorder="1" applyAlignment="1">
      <alignment horizontal="left" vertical="center"/>
    </xf>
    <xf numFmtId="0" fontId="14" fillId="0" borderId="92" xfId="1" applyFont="1" applyFill="1" applyBorder="1" applyAlignment="1">
      <alignment horizontal="left" vertical="center"/>
    </xf>
    <xf numFmtId="0" fontId="14" fillId="0" borderId="101" xfId="1" applyFont="1" applyFill="1" applyBorder="1" applyAlignment="1">
      <alignment horizontal="left" vertical="center"/>
    </xf>
    <xf numFmtId="0" fontId="14" fillId="0" borderId="88" xfId="1" applyFont="1" applyFill="1" applyBorder="1" applyAlignment="1">
      <alignment horizontal="left" vertical="center"/>
    </xf>
    <xf numFmtId="3" fontId="47" fillId="0" borderId="92" xfId="1" applyNumberFormat="1" applyFont="1" applyFill="1" applyBorder="1" applyAlignment="1">
      <alignment horizontal="center"/>
    </xf>
    <xf numFmtId="3" fontId="47" fillId="0" borderId="136" xfId="1" applyNumberFormat="1" applyFont="1" applyFill="1" applyBorder="1" applyAlignment="1">
      <alignment horizontal="center"/>
    </xf>
    <xf numFmtId="4" fontId="82" fillId="0" borderId="0" xfId="1" applyNumberFormat="1" applyFont="1" applyAlignment="1">
      <alignment horizontal="center"/>
    </xf>
    <xf numFmtId="3" fontId="34" fillId="0" borderId="56" xfId="1" applyNumberFormat="1" applyFont="1" applyBorder="1" applyAlignment="1">
      <alignment horizontal="left"/>
    </xf>
    <xf numFmtId="3" fontId="34" fillId="0" borderId="64" xfId="1" applyNumberFormat="1" applyFont="1" applyBorder="1" applyAlignment="1">
      <alignment horizontal="left"/>
    </xf>
    <xf numFmtId="0" fontId="20" fillId="0" borderId="71" xfId="1" applyFont="1" applyBorder="1" applyAlignment="1">
      <alignment horizontal="center"/>
    </xf>
    <xf numFmtId="0" fontId="20" fillId="0" borderId="61" xfId="1" applyFont="1" applyBorder="1" applyAlignment="1">
      <alignment horizontal="center"/>
    </xf>
    <xf numFmtId="0" fontId="20" fillId="0" borderId="62" xfId="1" applyFont="1" applyBorder="1" applyAlignment="1">
      <alignment horizontal="center"/>
    </xf>
    <xf numFmtId="0" fontId="20" fillId="0" borderId="72" xfId="1" applyFont="1" applyBorder="1" applyAlignment="1">
      <alignment horizontal="center"/>
    </xf>
    <xf numFmtId="0" fontId="20" fillId="0" borderId="56" xfId="1" applyFont="1" applyBorder="1" applyAlignment="1">
      <alignment horizontal="center"/>
    </xf>
    <xf numFmtId="0" fontId="20" fillId="0" borderId="64" xfId="1" applyFont="1" applyBorder="1" applyAlignment="1">
      <alignment horizontal="center"/>
    </xf>
    <xf numFmtId="0" fontId="20" fillId="0" borderId="73" xfId="1" applyFont="1" applyBorder="1" applyAlignment="1">
      <alignment horizontal="center"/>
    </xf>
    <xf numFmtId="0" fontId="20" fillId="0" borderId="69" xfId="1" applyFont="1" applyBorder="1" applyAlignment="1">
      <alignment horizontal="center"/>
    </xf>
    <xf numFmtId="0" fontId="20" fillId="0" borderId="70" xfId="1" applyFont="1" applyBorder="1" applyAlignment="1">
      <alignment horizontal="center"/>
    </xf>
    <xf numFmtId="3" fontId="14" fillId="0" borderId="131" xfId="1" applyNumberFormat="1" applyFont="1" applyBorder="1" applyAlignment="1">
      <alignment horizontal="center"/>
    </xf>
    <xf numFmtId="3" fontId="14" fillId="0" borderId="129" xfId="1" applyNumberFormat="1" applyFont="1" applyBorder="1" applyAlignment="1">
      <alignment horizontal="center"/>
    </xf>
    <xf numFmtId="3" fontId="14" fillId="0" borderId="95" xfId="1" applyNumberFormat="1" applyFont="1" applyBorder="1" applyAlignment="1">
      <alignment horizontal="center" vertical="center"/>
    </xf>
    <xf numFmtId="3" fontId="14" fillId="0" borderId="87" xfId="1" applyNumberFormat="1" applyFont="1" applyBorder="1" applyAlignment="1">
      <alignment horizontal="center" vertical="center"/>
    </xf>
    <xf numFmtId="3" fontId="34" fillId="0" borderId="98" xfId="1" applyNumberFormat="1" applyFont="1" applyBorder="1" applyAlignment="1">
      <alignment horizontal="left"/>
    </xf>
    <xf numFmtId="0" fontId="44" fillId="0" borderId="124" xfId="2" applyFont="1" applyBorder="1" applyAlignment="1">
      <alignment horizontal="left"/>
    </xf>
    <xf numFmtId="3" fontId="34" fillId="0" borderId="69" xfId="1" applyNumberFormat="1" applyFont="1" applyBorder="1" applyAlignment="1">
      <alignment horizontal="left"/>
    </xf>
    <xf numFmtId="3" fontId="34" fillId="0" borderId="70" xfId="1" applyNumberFormat="1" applyFont="1" applyBorder="1" applyAlignment="1">
      <alignment horizontal="left"/>
    </xf>
    <xf numFmtId="0" fontId="2" fillId="0" borderId="39" xfId="0" applyFont="1" applyBorder="1" applyAlignment="1">
      <alignment horizontal="center" wrapText="1"/>
    </xf>
    <xf numFmtId="3" fontId="16" fillId="6" borderId="48" xfId="1" applyNumberFormat="1" applyFont="1" applyFill="1" applyBorder="1" applyAlignment="1">
      <alignment horizontal="center"/>
    </xf>
    <xf numFmtId="3" fontId="21" fillId="7" borderId="51" xfId="1" applyNumberFormat="1" applyFont="1" applyFill="1" applyBorder="1" applyAlignment="1">
      <alignment horizontal="center" vertical="center" wrapText="1"/>
    </xf>
    <xf numFmtId="0" fontId="7" fillId="14" borderId="1" xfId="1" applyFont="1" applyFill="1" applyBorder="1" applyAlignment="1">
      <alignment horizontal="left" vertical="center"/>
    </xf>
    <xf numFmtId="49" fontId="21" fillId="7" borderId="35" xfId="1" applyNumberFormat="1" applyFont="1" applyFill="1" applyBorder="1" applyAlignment="1">
      <alignment horizontal="center" vertical="center" wrapText="1"/>
    </xf>
    <xf numFmtId="49" fontId="21" fillId="7" borderId="51" xfId="1" applyNumberFormat="1" applyFont="1" applyFill="1" applyBorder="1" applyAlignment="1">
      <alignment horizontal="center" vertical="center" wrapText="1"/>
    </xf>
    <xf numFmtId="0" fontId="16" fillId="6" borderId="34" xfId="1" applyFont="1" applyFill="1" applyBorder="1" applyAlignment="1">
      <alignment horizontal="center"/>
    </xf>
    <xf numFmtId="0" fontId="16" fillId="6" borderId="59" xfId="1" applyFont="1" applyFill="1" applyBorder="1" applyAlignment="1">
      <alignment horizontal="center"/>
    </xf>
    <xf numFmtId="4" fontId="2" fillId="0" borderId="0" xfId="1" applyNumberFormat="1" applyFont="1" applyBorder="1" applyAlignment="1">
      <alignment horizontal="center"/>
    </xf>
    <xf numFmtId="0" fontId="57" fillId="0" borderId="151" xfId="0" applyFont="1" applyFill="1" applyBorder="1" applyAlignment="1">
      <alignment horizontal="center" vertical="center"/>
    </xf>
    <xf numFmtId="0" fontId="57" fillId="0" borderId="97" xfId="0" applyFont="1" applyFill="1" applyBorder="1" applyAlignment="1">
      <alignment horizontal="center" vertical="center"/>
    </xf>
    <xf numFmtId="3" fontId="83" fillId="0" borderId="129" xfId="0" applyNumberFormat="1" applyFont="1" applyBorder="1" applyAlignment="1">
      <alignment horizontal="center"/>
    </xf>
    <xf numFmtId="0" fontId="57" fillId="0" borderId="99" xfId="0" applyFont="1" applyFill="1" applyBorder="1" applyAlignment="1">
      <alignment horizontal="center" vertical="center"/>
    </xf>
    <xf numFmtId="0" fontId="0" fillId="0" borderId="133" xfId="0" applyBorder="1" applyAlignment="1">
      <alignment horizontal="left" vertical="center" wrapText="1"/>
    </xf>
    <xf numFmtId="0" fontId="0" fillId="0" borderId="164" xfId="0" applyBorder="1" applyAlignment="1">
      <alignment horizontal="left" vertical="center" wrapText="1"/>
    </xf>
    <xf numFmtId="0" fontId="0" fillId="0" borderId="138" xfId="0" applyBorder="1" applyAlignment="1">
      <alignment horizontal="left" vertical="center" wrapText="1"/>
    </xf>
    <xf numFmtId="4" fontId="0" fillId="0" borderId="133" xfId="0" applyNumberFormat="1" applyBorder="1" applyAlignment="1">
      <alignment horizontal="center"/>
    </xf>
    <xf numFmtId="4" fontId="0" fillId="0" borderId="138" xfId="0" applyNumberFormat="1" applyBorder="1" applyAlignment="1">
      <alignment horizontal="center"/>
    </xf>
    <xf numFmtId="0" fontId="81" fillId="15" borderId="162" xfId="0" applyFont="1" applyFill="1" applyBorder="1" applyAlignment="1">
      <alignment horizontal="left"/>
    </xf>
    <xf numFmtId="0" fontId="81" fillId="15" borderId="75" xfId="0" applyFont="1" applyFill="1" applyBorder="1" applyAlignment="1">
      <alignment horizontal="left"/>
    </xf>
    <xf numFmtId="0" fontId="81" fillId="15" borderId="179" xfId="0" applyFont="1" applyFill="1" applyBorder="1" applyAlignment="1">
      <alignment horizontal="left"/>
    </xf>
    <xf numFmtId="10" fontId="73" fillId="15" borderId="162" xfId="0" applyNumberFormat="1" applyFont="1" applyFill="1" applyBorder="1" applyAlignment="1">
      <alignment horizontal="center"/>
    </xf>
    <xf numFmtId="10" fontId="73" fillId="15" borderId="163" xfId="0" applyNumberFormat="1" applyFont="1" applyFill="1" applyBorder="1" applyAlignment="1">
      <alignment horizontal="center"/>
    </xf>
    <xf numFmtId="0" fontId="62" fillId="15" borderId="72" xfId="0" applyFont="1" applyFill="1" applyBorder="1" applyAlignment="1">
      <alignment horizontal="left" vertical="center" wrapText="1"/>
    </xf>
    <xf numFmtId="0" fontId="62" fillId="15" borderId="56" xfId="0" applyFont="1" applyFill="1" applyBorder="1" applyAlignment="1">
      <alignment horizontal="left" vertical="center" wrapText="1"/>
    </xf>
    <xf numFmtId="0" fontId="62" fillId="15" borderId="78" xfId="0" applyFont="1" applyFill="1" applyBorder="1" applyAlignment="1">
      <alignment horizontal="left" vertical="center" wrapText="1"/>
    </xf>
    <xf numFmtId="10" fontId="73" fillId="15" borderId="72" xfId="0" applyNumberFormat="1" applyFont="1" applyFill="1" applyBorder="1" applyAlignment="1">
      <alignment horizontal="center"/>
    </xf>
    <xf numFmtId="10" fontId="73" fillId="15" borderId="64" xfId="0" applyNumberFormat="1" applyFont="1" applyFill="1" applyBorder="1" applyAlignment="1">
      <alignment horizontal="center"/>
    </xf>
    <xf numFmtId="0" fontId="81" fillId="15" borderId="72" xfId="0" applyFont="1" applyFill="1" applyBorder="1" applyAlignment="1">
      <alignment horizontal="left"/>
    </xf>
    <xf numFmtId="0" fontId="81" fillId="15" borderId="56" xfId="0" applyFont="1" applyFill="1" applyBorder="1" applyAlignment="1">
      <alignment horizontal="left"/>
    </xf>
    <xf numFmtId="0" fontId="81" fillId="15" borderId="78" xfId="0" applyFont="1" applyFill="1" applyBorder="1" applyAlignment="1">
      <alignment horizontal="left"/>
    </xf>
    <xf numFmtId="4" fontId="0" fillId="0" borderId="130" xfId="0" applyNumberFormat="1" applyBorder="1" applyAlignment="1">
      <alignment horizontal="right" vertical="center"/>
    </xf>
    <xf numFmtId="0" fontId="0" fillId="0" borderId="72" xfId="0" applyBorder="1" applyAlignment="1">
      <alignment horizontal="left"/>
    </xf>
    <xf numFmtId="0" fontId="0" fillId="0" borderId="56" xfId="0" applyBorder="1" applyAlignment="1">
      <alignment horizontal="left"/>
    </xf>
    <xf numFmtId="0" fontId="0" fillId="0" borderId="78" xfId="0" applyBorder="1" applyAlignment="1">
      <alignment horizontal="left"/>
    </xf>
    <xf numFmtId="0" fontId="0" fillId="0" borderId="97" xfId="0" applyBorder="1" applyAlignment="1">
      <alignment horizontal="left"/>
    </xf>
    <xf numFmtId="0" fontId="0" fillId="0" borderId="98" xfId="0" applyBorder="1" applyAlignment="1">
      <alignment horizontal="left"/>
    </xf>
    <xf numFmtId="0" fontId="0" fillId="0" borderId="155" xfId="0" applyBorder="1" applyAlignment="1">
      <alignment horizontal="left"/>
    </xf>
    <xf numFmtId="0" fontId="6" fillId="0" borderId="114" xfId="0" applyFont="1" applyBorder="1" applyAlignment="1">
      <alignment vertical="center"/>
    </xf>
    <xf numFmtId="0" fontId="6" fillId="0" borderId="130" xfId="0" applyFont="1" applyBorder="1" applyAlignment="1">
      <alignment vertical="center"/>
    </xf>
    <xf numFmtId="0" fontId="51" fillId="0" borderId="129" xfId="0" applyFont="1" applyBorder="1" applyAlignment="1">
      <alignment horizontal="center" wrapText="1"/>
    </xf>
    <xf numFmtId="0" fontId="7" fillId="0" borderId="71" xfId="0" applyFont="1" applyBorder="1" applyAlignment="1">
      <alignment horizontal="center" vertical="center" wrapText="1"/>
    </xf>
    <xf numFmtId="0" fontId="7" fillId="0" borderId="72" xfId="0" applyFont="1" applyBorder="1" applyAlignment="1">
      <alignment horizontal="center"/>
    </xf>
    <xf numFmtId="0" fontId="7" fillId="0" borderId="73" xfId="0" applyFont="1" applyBorder="1" applyAlignment="1">
      <alignment horizontal="center"/>
    </xf>
    <xf numFmtId="0" fontId="7" fillId="0" borderId="61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/>
    </xf>
    <xf numFmtId="0" fontId="7" fillId="0" borderId="69" xfId="0" applyFont="1" applyBorder="1" applyAlignment="1">
      <alignment horizontal="center"/>
    </xf>
    <xf numFmtId="0" fontId="7" fillId="0" borderId="122" xfId="0" applyFont="1" applyBorder="1" applyAlignment="1">
      <alignment horizontal="center" vertical="center" wrapText="1"/>
    </xf>
    <xf numFmtId="0" fontId="7" fillId="0" borderId="78" xfId="0" applyFont="1" applyBorder="1" applyAlignment="1">
      <alignment horizontal="center"/>
    </xf>
    <xf numFmtId="0" fontId="7" fillId="0" borderId="123" xfId="0" applyFont="1" applyBorder="1" applyAlignment="1">
      <alignment horizontal="center"/>
    </xf>
    <xf numFmtId="4" fontId="7" fillId="0" borderId="127" xfId="0" applyNumberFormat="1" applyFont="1" applyBorder="1" applyAlignment="1">
      <alignment horizontal="center" vertical="center" wrapText="1"/>
    </xf>
    <xf numFmtId="4" fontId="7" fillId="0" borderId="125" xfId="0" applyNumberFormat="1" applyFont="1" applyBorder="1" applyAlignment="1">
      <alignment horizontal="center"/>
    </xf>
    <xf numFmtId="4" fontId="7" fillId="0" borderId="126" xfId="0" applyNumberFormat="1" applyFont="1" applyBorder="1" applyAlignment="1">
      <alignment horizontal="center"/>
    </xf>
    <xf numFmtId="0" fontId="7" fillId="0" borderId="60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/>
    </xf>
    <xf numFmtId="0" fontId="7" fillId="0" borderId="68" xfId="0" applyFont="1" applyBorder="1" applyAlignment="1">
      <alignment horizontal="center"/>
    </xf>
    <xf numFmtId="0" fontId="21" fillId="0" borderId="169" xfId="0" applyFont="1" applyBorder="1" applyAlignment="1">
      <alignment horizontal="center" vertical="center" wrapText="1"/>
    </xf>
    <xf numFmtId="0" fontId="21" fillId="0" borderId="77" xfId="0" applyFont="1" applyBorder="1" applyAlignment="1">
      <alignment wrapText="1"/>
    </xf>
    <xf numFmtId="0" fontId="21" fillId="0" borderId="75" xfId="0" applyFont="1" applyBorder="1" applyAlignment="1">
      <alignment wrapText="1"/>
    </xf>
    <xf numFmtId="0" fontId="7" fillId="0" borderId="78" xfId="0" applyFont="1" applyBorder="1" applyAlignment="1">
      <alignment horizontal="center" wrapText="1"/>
    </xf>
    <xf numFmtId="0" fontId="7" fillId="0" borderId="123" xfId="0" applyFont="1" applyBorder="1" applyAlignment="1">
      <alignment horizontal="center" wrapText="1"/>
    </xf>
    <xf numFmtId="0" fontId="7" fillId="0" borderId="150" xfId="0" applyFont="1" applyBorder="1" applyAlignment="1">
      <alignment horizontal="center" vertical="center" wrapText="1"/>
    </xf>
    <xf numFmtId="0" fontId="7" fillId="0" borderId="151" xfId="0" applyFont="1" applyBorder="1" applyAlignment="1">
      <alignment horizontal="center" vertical="center" wrapText="1"/>
    </xf>
    <xf numFmtId="0" fontId="7" fillId="0" borderId="162" xfId="0" applyFont="1" applyBorder="1" applyAlignment="1">
      <alignment horizontal="center" vertical="center" wrapText="1"/>
    </xf>
    <xf numFmtId="0" fontId="7" fillId="0" borderId="172" xfId="0" applyFont="1" applyBorder="1" applyAlignment="1">
      <alignment horizontal="center" vertical="center" wrapText="1"/>
    </xf>
    <xf numFmtId="0" fontId="7" fillId="0" borderId="158" xfId="0" applyFont="1" applyBorder="1" applyAlignment="1">
      <alignment horizontal="center" vertical="center" wrapText="1"/>
    </xf>
    <xf numFmtId="0" fontId="7" fillId="0" borderId="163" xfId="0" applyFont="1" applyBorder="1" applyAlignment="1">
      <alignment horizontal="center" vertical="center" wrapText="1"/>
    </xf>
    <xf numFmtId="0" fontId="78" fillId="0" borderId="100" xfId="0" applyFont="1" applyBorder="1" applyAlignment="1">
      <alignment horizontal="center" wrapText="1"/>
    </xf>
    <xf numFmtId="0" fontId="78" fillId="0" borderId="131" xfId="0" applyFont="1" applyBorder="1" applyAlignment="1">
      <alignment horizontal="center" wrapText="1"/>
    </xf>
    <xf numFmtId="0" fontId="78" fillId="0" borderId="92" xfId="0" applyFont="1" applyBorder="1" applyAlignment="1">
      <alignment horizontal="center" wrapText="1"/>
    </xf>
    <xf numFmtId="3" fontId="78" fillId="0" borderId="94" xfId="0" applyNumberFormat="1" applyFont="1" applyBorder="1" applyAlignment="1">
      <alignment horizontal="center"/>
    </xf>
    <xf numFmtId="3" fontId="78" fillId="0" borderId="130" xfId="0" applyNumberFormat="1" applyFont="1" applyBorder="1" applyAlignment="1">
      <alignment horizontal="center"/>
    </xf>
    <xf numFmtId="0" fontId="78" fillId="0" borderId="167" xfId="0" applyFont="1" applyBorder="1" applyAlignment="1">
      <alignment horizontal="center"/>
    </xf>
    <xf numFmtId="0" fontId="70" fillId="0" borderId="150" xfId="5" applyFont="1" applyFill="1" applyBorder="1" applyAlignment="1">
      <alignment horizontal="left" vertical="center" wrapText="1"/>
    </xf>
    <xf numFmtId="0" fontId="70" fillId="0" borderId="177" xfId="5" applyFont="1" applyFill="1" applyBorder="1" applyAlignment="1">
      <alignment horizontal="left" vertical="center" wrapText="1"/>
    </xf>
    <xf numFmtId="0" fontId="77" fillId="0" borderId="94" xfId="0" applyFont="1" applyBorder="1" applyAlignment="1">
      <alignment horizontal="center" wrapText="1"/>
    </xf>
    <xf numFmtId="0" fontId="77" fillId="0" borderId="128" xfId="0" applyFont="1" applyBorder="1" applyAlignment="1">
      <alignment horizontal="center" wrapText="1"/>
    </xf>
    <xf numFmtId="3" fontId="77" fillId="0" borderId="94" xfId="0" applyNumberFormat="1" applyFont="1" applyBorder="1" applyAlignment="1">
      <alignment horizontal="center"/>
    </xf>
    <xf numFmtId="3" fontId="77" fillId="0" borderId="130" xfId="0" applyNumberFormat="1" applyFont="1" applyBorder="1" applyAlignment="1">
      <alignment horizontal="center"/>
    </xf>
    <xf numFmtId="3" fontId="77" fillId="0" borderId="167" xfId="0" applyNumberFormat="1" applyFont="1" applyBorder="1" applyAlignment="1">
      <alignment horizontal="center"/>
    </xf>
    <xf numFmtId="0" fontId="77" fillId="0" borderId="94" xfId="0" applyFont="1" applyBorder="1" applyAlignment="1">
      <alignment horizontal="center"/>
    </xf>
    <xf numFmtId="0" fontId="77" fillId="0" borderId="128" xfId="0" applyFont="1" applyBorder="1" applyAlignment="1">
      <alignment horizontal="center"/>
    </xf>
    <xf numFmtId="0" fontId="70" fillId="0" borderId="100" xfId="5" applyFont="1" applyFill="1" applyBorder="1" applyAlignment="1">
      <alignment horizontal="left" vertical="center" wrapText="1"/>
    </xf>
    <xf numFmtId="0" fontId="70" fillId="0" borderId="131" xfId="5" applyFont="1" applyFill="1" applyBorder="1" applyAlignment="1">
      <alignment horizontal="left" vertical="center" wrapText="1"/>
    </xf>
    <xf numFmtId="0" fontId="31" fillId="0" borderId="66" xfId="5" applyFont="1" applyFill="1" applyBorder="1" applyAlignment="1">
      <alignment horizontal="center" vertical="center" wrapText="1"/>
    </xf>
    <xf numFmtId="0" fontId="31" fillId="0" borderId="77" xfId="5" applyFont="1" applyFill="1" applyBorder="1" applyAlignment="1">
      <alignment horizontal="center" vertical="center" wrapText="1"/>
    </xf>
    <xf numFmtId="0" fontId="31" fillId="0" borderId="75" xfId="5" applyFont="1" applyFill="1" applyBorder="1" applyAlignment="1">
      <alignment horizontal="center" vertical="center" wrapText="1"/>
    </xf>
    <xf numFmtId="0" fontId="31" fillId="0" borderId="66" xfId="3" applyFont="1" applyFill="1" applyBorder="1" applyAlignment="1">
      <alignment horizontal="center" vertical="center"/>
    </xf>
    <xf numFmtId="0" fontId="31" fillId="0" borderId="77" xfId="3" applyFont="1" applyFill="1" applyBorder="1" applyAlignment="1">
      <alignment horizontal="center" vertical="center"/>
    </xf>
    <xf numFmtId="0" fontId="31" fillId="0" borderId="75" xfId="3" applyFont="1" applyFill="1" applyBorder="1" applyAlignment="1">
      <alignment horizontal="center" vertical="center"/>
    </xf>
    <xf numFmtId="0" fontId="31" fillId="0" borderId="146" xfId="3" applyFont="1" applyFill="1" applyBorder="1" applyAlignment="1">
      <alignment horizontal="center" vertical="center" wrapText="1"/>
    </xf>
    <xf numFmtId="0" fontId="31" fillId="0" borderId="157" xfId="3" applyFont="1" applyFill="1" applyBorder="1" applyAlignment="1">
      <alignment horizontal="center" vertical="center" wrapText="1"/>
    </xf>
    <xf numFmtId="0" fontId="31" fillId="0" borderId="158" xfId="3" applyFont="1" applyFill="1" applyBorder="1" applyAlignment="1">
      <alignment horizontal="center" vertical="center" wrapText="1"/>
    </xf>
    <xf numFmtId="0" fontId="31" fillId="0" borderId="163" xfId="3" applyFont="1" applyFill="1" applyBorder="1" applyAlignment="1">
      <alignment horizontal="center" vertical="center" wrapText="1"/>
    </xf>
    <xf numFmtId="0" fontId="0" fillId="0" borderId="99" xfId="3" applyFont="1" applyFill="1" applyBorder="1" applyAlignment="1">
      <alignment horizontal="center" vertical="center"/>
    </xf>
    <xf numFmtId="0" fontId="31" fillId="0" borderId="151" xfId="3" applyFont="1" applyFill="1" applyBorder="1" applyAlignment="1">
      <alignment horizontal="center" vertical="center"/>
    </xf>
    <xf numFmtId="0" fontId="31" fillId="0" borderId="162" xfId="3" applyFont="1" applyFill="1" applyBorder="1" applyAlignment="1">
      <alignment horizontal="center" vertical="center"/>
    </xf>
    <xf numFmtId="0" fontId="31" fillId="0" borderId="78" xfId="5" applyFont="1" applyFill="1" applyBorder="1" applyAlignment="1">
      <alignment horizontal="center"/>
    </xf>
    <xf numFmtId="0" fontId="31" fillId="0" borderId="63" xfId="5" applyFont="1" applyFill="1" applyBorder="1" applyAlignment="1">
      <alignment horizontal="center"/>
    </xf>
    <xf numFmtId="2" fontId="31" fillId="0" borderId="77" xfId="5" applyNumberFormat="1" applyFont="1" applyFill="1" applyBorder="1" applyAlignment="1">
      <alignment horizontal="center" vertical="center" wrapText="1"/>
    </xf>
    <xf numFmtId="2" fontId="31" fillId="0" borderId="75" xfId="5" applyNumberFormat="1" applyFont="1" applyFill="1" applyBorder="1" applyAlignment="1">
      <alignment horizontal="center" vertical="center" wrapText="1"/>
    </xf>
    <xf numFmtId="0" fontId="7" fillId="0" borderId="77" xfId="5" applyFont="1" applyFill="1" applyBorder="1" applyAlignment="1">
      <alignment horizontal="center" vertical="center" wrapText="1"/>
    </xf>
    <xf numFmtId="0" fontId="7" fillId="0" borderId="75" xfId="5" applyFont="1" applyFill="1" applyBorder="1" applyAlignment="1">
      <alignment horizontal="center" vertical="center" wrapText="1"/>
    </xf>
    <xf numFmtId="0" fontId="7" fillId="0" borderId="66" xfId="5" applyFont="1" applyFill="1" applyBorder="1" applyAlignment="1">
      <alignment horizontal="center" vertical="center" wrapText="1"/>
    </xf>
    <xf numFmtId="0" fontId="31" fillId="0" borderId="67" xfId="5" applyFont="1" applyFill="1" applyBorder="1" applyAlignment="1">
      <alignment horizontal="center" vertical="center" wrapText="1"/>
    </xf>
    <xf numFmtId="0" fontId="31" fillId="0" borderId="158" xfId="5" applyFont="1" applyFill="1" applyBorder="1" applyAlignment="1">
      <alignment horizontal="center" vertical="center" wrapText="1"/>
    </xf>
    <xf numFmtId="0" fontId="31" fillId="0" borderId="163" xfId="5" applyFont="1" applyFill="1" applyBorder="1" applyAlignment="1">
      <alignment horizontal="center" vertical="center" wrapText="1"/>
    </xf>
    <xf numFmtId="0" fontId="66" fillId="0" borderId="66" xfId="5" applyFont="1" applyFill="1" applyBorder="1" applyAlignment="1">
      <alignment horizontal="center" vertical="center"/>
    </xf>
    <xf numFmtId="0" fontId="66" fillId="0" borderId="75" xfId="5" applyFont="1" applyFill="1" applyBorder="1" applyAlignment="1">
      <alignment horizontal="center" vertical="center"/>
    </xf>
    <xf numFmtId="0" fontId="66" fillId="0" borderId="66" xfId="5" applyFont="1" applyFill="1" applyBorder="1" applyAlignment="1">
      <alignment horizontal="center" vertical="center" wrapText="1"/>
    </xf>
    <xf numFmtId="0" fontId="66" fillId="0" borderId="75" xfId="5" applyFont="1" applyFill="1" applyBorder="1" applyAlignment="1">
      <alignment horizontal="center" vertical="center" wrapText="1"/>
    </xf>
    <xf numFmtId="0" fontId="31" fillId="0" borderId="65" xfId="3" applyFont="1" applyFill="1" applyBorder="1" applyAlignment="1">
      <alignment horizontal="center" vertical="center" wrapText="1"/>
    </xf>
    <xf numFmtId="0" fontId="31" fillId="0" borderId="74" xfId="3" applyFont="1" applyFill="1" applyBorder="1" applyAlignment="1">
      <alignment horizontal="center" vertical="center" wrapText="1"/>
    </xf>
    <xf numFmtId="49" fontId="31" fillId="0" borderId="150" xfId="3" applyNumberFormat="1" applyFont="1" applyFill="1" applyBorder="1" applyAlignment="1">
      <alignment horizontal="center" textRotation="90" wrapText="1"/>
    </xf>
    <xf numFmtId="49" fontId="31" fillId="0" borderId="151" xfId="3" applyNumberFormat="1" applyFont="1" applyFill="1" applyBorder="1" applyAlignment="1">
      <alignment horizontal="center" textRotation="90" wrapText="1"/>
    </xf>
    <xf numFmtId="49" fontId="31" fillId="0" borderId="162" xfId="3" applyNumberFormat="1" applyFont="1" applyFill="1" applyBorder="1" applyAlignment="1">
      <alignment horizontal="center" textRotation="90" wrapText="1"/>
    </xf>
    <xf numFmtId="0" fontId="31" fillId="0" borderId="177" xfId="3" applyFont="1" applyFill="1" applyBorder="1" applyAlignment="1">
      <alignment horizontal="center" vertical="center" wrapText="1"/>
    </xf>
    <xf numFmtId="0" fontId="31" fillId="0" borderId="159" xfId="3" applyFont="1" applyFill="1" applyBorder="1" applyAlignment="1">
      <alignment horizontal="center" vertical="center" wrapText="1"/>
    </xf>
    <xf numFmtId="0" fontId="31" fillId="0" borderId="179" xfId="3" applyFont="1" applyFill="1" applyBorder="1" applyAlignment="1">
      <alignment horizontal="center" vertical="center" wrapText="1"/>
    </xf>
    <xf numFmtId="0" fontId="31" fillId="0" borderId="170" xfId="3" applyFont="1" applyFill="1" applyBorder="1" applyAlignment="1">
      <alignment horizontal="center" vertical="center"/>
    </xf>
    <xf numFmtId="0" fontId="31" fillId="0" borderId="171" xfId="3" applyFont="1" applyFill="1" applyBorder="1" applyAlignment="1">
      <alignment horizontal="center" vertical="center"/>
    </xf>
    <xf numFmtId="0" fontId="31" fillId="0" borderId="137" xfId="3" applyFont="1" applyFill="1" applyBorder="1" applyAlignment="1">
      <alignment horizontal="center" vertical="center"/>
    </xf>
    <xf numFmtId="0" fontId="31" fillId="0" borderId="171" xfId="3" applyFont="1" applyFill="1" applyBorder="1" applyAlignment="1">
      <alignment horizontal="center" vertical="center" wrapText="1"/>
    </xf>
    <xf numFmtId="0" fontId="31" fillId="0" borderId="137" xfId="3" applyFont="1" applyFill="1" applyBorder="1" applyAlignment="1">
      <alignment horizontal="center" vertical="center" wrapText="1"/>
    </xf>
    <xf numFmtId="0" fontId="31" fillId="0" borderId="92" xfId="3" applyFont="1" applyFill="1" applyBorder="1" applyAlignment="1">
      <alignment horizontal="center" vertical="center" wrapText="1"/>
    </xf>
    <xf numFmtId="0" fontId="31" fillId="0" borderId="91" xfId="3" applyFont="1" applyFill="1" applyBorder="1" applyAlignment="1">
      <alignment horizontal="center" vertical="center" wrapText="1"/>
    </xf>
    <xf numFmtId="0" fontId="31" fillId="0" borderId="88" xfId="3" applyFont="1" applyFill="1" applyBorder="1" applyAlignment="1">
      <alignment horizontal="center" vertical="center" wrapText="1"/>
    </xf>
    <xf numFmtId="49" fontId="65" fillId="0" borderId="100" xfId="5" applyNumberFormat="1" applyFont="1" applyFill="1" applyBorder="1" applyAlignment="1">
      <alignment horizontal="center" vertical="center" wrapText="1"/>
    </xf>
    <xf numFmtId="49" fontId="65" fillId="0" borderId="131" xfId="5" applyNumberFormat="1" applyFont="1" applyFill="1" applyBorder="1" applyAlignment="1">
      <alignment horizontal="center" vertical="center" wrapText="1"/>
    </xf>
    <xf numFmtId="49" fontId="65" fillId="0" borderId="92" xfId="5" applyNumberFormat="1" applyFont="1" applyFill="1" applyBorder="1" applyAlignment="1">
      <alignment horizontal="center" vertical="center" wrapText="1"/>
    </xf>
    <xf numFmtId="49" fontId="65" fillId="0" borderId="173" xfId="5" applyNumberFormat="1" applyFont="1" applyFill="1" applyBorder="1" applyAlignment="1">
      <alignment horizontal="center" vertical="center" wrapText="1"/>
    </xf>
    <xf numFmtId="49" fontId="65" fillId="0" borderId="0" xfId="5" applyNumberFormat="1" applyFont="1" applyFill="1" applyBorder="1" applyAlignment="1">
      <alignment horizontal="center" vertical="center" wrapText="1"/>
    </xf>
    <xf numFmtId="49" fontId="65" fillId="0" borderId="91" xfId="5" applyNumberFormat="1" applyFont="1" applyFill="1" applyBorder="1" applyAlignment="1">
      <alignment horizontal="center" vertical="center" wrapText="1"/>
    </xf>
    <xf numFmtId="0" fontId="74" fillId="0" borderId="100" xfId="0" applyFont="1" applyBorder="1" applyAlignment="1">
      <alignment horizontal="center" vertical="center" wrapText="1"/>
    </xf>
    <xf numFmtId="0" fontId="74" fillId="0" borderId="131" xfId="0" applyFont="1" applyBorder="1" applyAlignment="1">
      <alignment horizontal="center" vertical="center" wrapText="1"/>
    </xf>
    <xf numFmtId="0" fontId="74" fillId="0" borderId="92" xfId="0" applyFont="1" applyBorder="1" applyAlignment="1">
      <alignment horizontal="center" vertical="center" wrapText="1"/>
    </xf>
    <xf numFmtId="0" fontId="74" fillId="0" borderId="173" xfId="0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0" fontId="74" fillId="0" borderId="91" xfId="0" applyFont="1" applyBorder="1" applyAlignment="1">
      <alignment horizontal="center" vertical="center" wrapText="1"/>
    </xf>
    <xf numFmtId="0" fontId="74" fillId="0" borderId="101" xfId="0" applyFont="1" applyBorder="1" applyAlignment="1">
      <alignment horizontal="center" vertical="center" wrapText="1"/>
    </xf>
    <xf numFmtId="0" fontId="74" fillId="0" borderId="129" xfId="0" applyFont="1" applyBorder="1" applyAlignment="1">
      <alignment horizontal="center" vertical="center" wrapText="1"/>
    </xf>
    <xf numFmtId="0" fontId="74" fillId="0" borderId="88" xfId="0" applyFont="1" applyBorder="1" applyAlignment="1">
      <alignment horizontal="center" vertical="center" wrapText="1"/>
    </xf>
    <xf numFmtId="0" fontId="31" fillId="0" borderId="133" xfId="3" applyFont="1" applyFill="1" applyBorder="1" applyAlignment="1">
      <alignment horizontal="center" vertical="center"/>
    </xf>
    <xf numFmtId="0" fontId="31" fillId="0" borderId="164" xfId="3" applyFont="1" applyFill="1" applyBorder="1" applyAlignment="1">
      <alignment horizontal="center" vertical="center"/>
    </xf>
    <xf numFmtId="0" fontId="31" fillId="0" borderId="63" xfId="3" applyFont="1" applyFill="1" applyBorder="1" applyAlignment="1">
      <alignment horizontal="center" vertical="center"/>
    </xf>
    <xf numFmtId="0" fontId="31" fillId="0" borderId="164" xfId="5" applyFont="1" applyFill="1" applyBorder="1" applyAlignment="1">
      <alignment horizontal="center"/>
    </xf>
    <xf numFmtId="49" fontId="21" fillId="0" borderId="170" xfId="5" applyNumberFormat="1" applyFont="1" applyFill="1" applyBorder="1" applyAlignment="1">
      <alignment horizontal="center" vertical="center" wrapText="1"/>
    </xf>
    <xf numFmtId="49" fontId="21" fillId="0" borderId="171" xfId="5" applyNumberFormat="1" applyFont="1" applyFill="1" applyBorder="1" applyAlignment="1">
      <alignment horizontal="center" vertical="center" wrapText="1"/>
    </xf>
    <xf numFmtId="49" fontId="21" fillId="0" borderId="137" xfId="5" applyNumberFormat="1" applyFont="1" applyFill="1" applyBorder="1" applyAlignment="1">
      <alignment horizontal="center" vertical="center" wrapText="1"/>
    </xf>
    <xf numFmtId="0" fontId="78" fillId="0" borderId="0" xfId="0" applyFont="1" applyBorder="1" applyAlignment="1">
      <alignment horizontal="center" wrapText="1"/>
    </xf>
    <xf numFmtId="0" fontId="78" fillId="0" borderId="91" xfId="0" applyFont="1" applyBorder="1" applyAlignment="1">
      <alignment horizontal="center" wrapText="1"/>
    </xf>
    <xf numFmtId="3" fontId="78" fillId="0" borderId="100" xfId="0" applyNumberFormat="1" applyFont="1" applyBorder="1" applyAlignment="1">
      <alignment horizontal="center"/>
    </xf>
    <xf numFmtId="0" fontId="78" fillId="0" borderId="131" xfId="0" applyFont="1" applyBorder="1" applyAlignment="1">
      <alignment horizontal="center"/>
    </xf>
    <xf numFmtId="0" fontId="78" fillId="0" borderId="92" xfId="0" applyFont="1" applyBorder="1" applyAlignment="1">
      <alignment horizontal="center"/>
    </xf>
    <xf numFmtId="3" fontId="78" fillId="0" borderId="131" xfId="0" applyNumberFormat="1" applyFont="1" applyBorder="1" applyAlignment="1">
      <alignment horizontal="center"/>
    </xf>
    <xf numFmtId="3" fontId="78" fillId="0" borderId="92" xfId="0" applyNumberFormat="1" applyFont="1" applyBorder="1" applyAlignment="1">
      <alignment horizontal="center"/>
    </xf>
    <xf numFmtId="3" fontId="74" fillId="0" borderId="56" xfId="0" applyNumberFormat="1" applyFont="1" applyBorder="1" applyAlignment="1">
      <alignment horizontal="center"/>
    </xf>
    <xf numFmtId="0" fontId="13" fillId="0" borderId="56" xfId="0" applyFont="1" applyBorder="1" applyAlignment="1">
      <alignment horizontal="center"/>
    </xf>
    <xf numFmtId="0" fontId="78" fillId="0" borderId="173" xfId="0" applyFont="1" applyBorder="1" applyAlignment="1">
      <alignment horizontal="center" wrapText="1"/>
    </xf>
  </cellXfs>
  <cellStyles count="7">
    <cellStyle name="Normálne" xfId="0" builtinId="0"/>
    <cellStyle name="normálne 2" xfId="1"/>
    <cellStyle name="normálne 3" xfId="2"/>
    <cellStyle name="normální 2 2" xfId="5"/>
    <cellStyle name="normální 2 3 2" xfId="4"/>
    <cellStyle name="normální 3" xfId="6"/>
    <cellStyle name="normální_RozpŠk05O6 2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kumenty\Rok%202019\Mesa&#269;n&#233;%20plnenie%202019\December%202019\tabu&#318;ky%20%20podrobn&#233;%20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vacikova/Documents/Rok%202020/Mesa&#269;n&#233;%20plnenie%202020/december%202020/tabu&#318;ky%20%20podrobn&#233;%20%20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vacikova/Documents/Rok%202021/Mesa&#269;n&#233;%20plnenie%202021/December%202021/tabu&#318;ky%20%20podrobn&#233;%20%20202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vacikova/AppData/Roaming/Microsoft/Excel/tabu&#318;ky%20%20podrobn&#233;%20%202014%20zn&#237;&#382;en&#233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kumenty\Rok%202016\Mesa&#269;n&#233;%20plnenie%202016\December%20%202016\tabu&#318;ky%20%20podrobn&#233;%20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Plánovanie, manažment a kontr"/>
      <sheetName val="2. Propagácia a marketing"/>
      <sheetName val="3.Interné služby"/>
      <sheetName val="4.Služby občanov"/>
      <sheetName val="5.Bezpečnosť, právo a por."/>
      <sheetName val="6.Odpadové hospodárstvo"/>
      <sheetName val="7.Komunikácie"/>
      <sheetName val="8.Doprava"/>
      <sheetName val="9. Vzdelávanie"/>
      <sheetName val="10. Šport"/>
      <sheetName val="11. Kultúra"/>
      <sheetName val="12. Prostredie pre život"/>
      <sheetName val="13. Sociálna starostlivosť"/>
      <sheetName val="14. Bývanie"/>
      <sheetName val="15. Administratíva"/>
      <sheetName val="programy spolu"/>
      <sheetName val="Hárok1"/>
    </sheetNames>
    <sheetDataSet>
      <sheetData sheetId="0">
        <row r="5">
          <cell r="N5">
            <v>73126.780000000013</v>
          </cell>
          <cell r="T5">
            <v>84553.160000000018</v>
          </cell>
          <cell r="U5">
            <v>0</v>
          </cell>
          <cell r="V5">
            <v>0</v>
          </cell>
        </row>
        <row r="16">
          <cell r="T16">
            <v>38810.740000000005</v>
          </cell>
          <cell r="U16">
            <v>0</v>
          </cell>
          <cell r="V16">
            <v>0</v>
          </cell>
        </row>
        <row r="27">
          <cell r="T27">
            <v>36742.879999999997</v>
          </cell>
          <cell r="U27">
            <v>0</v>
          </cell>
          <cell r="V27">
            <v>0</v>
          </cell>
        </row>
        <row r="32">
          <cell r="T32">
            <v>3126.2</v>
          </cell>
          <cell r="U32">
            <v>0</v>
          </cell>
          <cell r="V32">
            <v>0</v>
          </cell>
        </row>
        <row r="40">
          <cell r="T40">
            <v>10881.39</v>
          </cell>
          <cell r="U40">
            <v>0</v>
          </cell>
          <cell r="V40">
            <v>0</v>
          </cell>
        </row>
        <row r="56">
          <cell r="T56">
            <v>0</v>
          </cell>
          <cell r="U56">
            <v>23256</v>
          </cell>
          <cell r="V56">
            <v>0</v>
          </cell>
        </row>
        <row r="60">
          <cell r="T60">
            <v>2141.46</v>
          </cell>
          <cell r="U60">
            <v>52397.84</v>
          </cell>
          <cell r="V60">
            <v>0</v>
          </cell>
        </row>
        <row r="77">
          <cell r="T77">
            <v>86530.23000000001</v>
          </cell>
          <cell r="U77">
            <v>0</v>
          </cell>
          <cell r="V77">
            <v>0</v>
          </cell>
        </row>
        <row r="85">
          <cell r="T85">
            <v>5928</v>
          </cell>
          <cell r="U85">
            <v>0</v>
          </cell>
          <cell r="V85">
            <v>0</v>
          </cell>
        </row>
        <row r="89">
          <cell r="T89">
            <v>5689.04</v>
          </cell>
          <cell r="U89">
            <v>0</v>
          </cell>
          <cell r="V89">
            <v>0</v>
          </cell>
        </row>
        <row r="92">
          <cell r="T92">
            <v>0</v>
          </cell>
          <cell r="U92">
            <v>0</v>
          </cell>
          <cell r="V92">
            <v>0</v>
          </cell>
        </row>
      </sheetData>
      <sheetData sheetId="1">
        <row r="5">
          <cell r="N5">
            <v>231.12</v>
          </cell>
          <cell r="T5">
            <v>302.76</v>
          </cell>
          <cell r="U5">
            <v>0</v>
          </cell>
          <cell r="V5">
            <v>0</v>
          </cell>
        </row>
        <row r="7">
          <cell r="T7">
            <v>4555.17</v>
          </cell>
          <cell r="U7">
            <v>0</v>
          </cell>
          <cell r="V7">
            <v>0</v>
          </cell>
        </row>
        <row r="12">
          <cell r="T12">
            <v>20616.54</v>
          </cell>
          <cell r="U12">
            <v>0</v>
          </cell>
          <cell r="V12">
            <v>0</v>
          </cell>
        </row>
        <row r="20">
          <cell r="T20">
            <v>0</v>
          </cell>
          <cell r="U20">
            <v>0</v>
          </cell>
          <cell r="V20">
            <v>0</v>
          </cell>
        </row>
        <row r="22">
          <cell r="T22">
            <v>0</v>
          </cell>
          <cell r="U22">
            <v>0</v>
          </cell>
          <cell r="V22">
            <v>0</v>
          </cell>
        </row>
        <row r="25">
          <cell r="T25">
            <v>0</v>
          </cell>
          <cell r="U25">
            <v>0</v>
          </cell>
          <cell r="V25">
            <v>0</v>
          </cell>
        </row>
        <row r="27">
          <cell r="T27">
            <v>0</v>
          </cell>
          <cell r="U27">
            <v>0</v>
          </cell>
          <cell r="V27">
            <v>0</v>
          </cell>
        </row>
        <row r="29">
          <cell r="T29">
            <v>3000</v>
          </cell>
          <cell r="U29">
            <v>0</v>
          </cell>
          <cell r="V29">
            <v>0</v>
          </cell>
        </row>
        <row r="32">
          <cell r="T32">
            <v>6858.9499999999989</v>
          </cell>
          <cell r="U32">
            <v>0</v>
          </cell>
          <cell r="V32">
            <v>0</v>
          </cell>
        </row>
        <row r="46">
          <cell r="T46">
            <v>1300</v>
          </cell>
          <cell r="U46">
            <v>0</v>
          </cell>
          <cell r="V46">
            <v>0</v>
          </cell>
        </row>
        <row r="51">
          <cell r="T51">
            <v>5741.2699999999995</v>
          </cell>
          <cell r="U51">
            <v>0</v>
          </cell>
          <cell r="V51">
            <v>0</v>
          </cell>
        </row>
      </sheetData>
      <sheetData sheetId="2">
        <row r="4">
          <cell r="N4">
            <v>45003.060000000005</v>
          </cell>
          <cell r="T4">
            <v>54666.520000000004</v>
          </cell>
          <cell r="U4">
            <v>822</v>
          </cell>
          <cell r="V4">
            <v>0</v>
          </cell>
        </row>
        <row r="20">
          <cell r="T20">
            <v>13832.630000000001</v>
          </cell>
          <cell r="U20">
            <v>0</v>
          </cell>
          <cell r="V20">
            <v>0</v>
          </cell>
        </row>
        <row r="26">
          <cell r="T26">
            <v>1206.24</v>
          </cell>
          <cell r="U26">
            <v>0</v>
          </cell>
          <cell r="V26">
            <v>0</v>
          </cell>
        </row>
        <row r="31">
          <cell r="T31">
            <v>3001.7</v>
          </cell>
          <cell r="U31">
            <v>0</v>
          </cell>
          <cell r="V31">
            <v>0</v>
          </cell>
        </row>
        <row r="34">
          <cell r="T34">
            <v>174456.89000000004</v>
          </cell>
          <cell r="U34">
            <v>195235.36</v>
          </cell>
          <cell r="V34">
            <v>0</v>
          </cell>
        </row>
        <row r="84">
          <cell r="T84">
            <v>4577.01</v>
          </cell>
          <cell r="U84">
            <v>16140.1</v>
          </cell>
          <cell r="V84">
            <v>0</v>
          </cell>
        </row>
        <row r="89">
          <cell r="T89">
            <v>10241.719999999999</v>
          </cell>
          <cell r="U89">
            <v>0</v>
          </cell>
          <cell r="V89">
            <v>0</v>
          </cell>
        </row>
        <row r="95">
          <cell r="T95">
            <v>0</v>
          </cell>
          <cell r="U95">
            <v>0</v>
          </cell>
          <cell r="V95">
            <v>0</v>
          </cell>
        </row>
      </sheetData>
      <sheetData sheetId="3">
        <row r="4">
          <cell r="N4">
            <v>22668.84</v>
          </cell>
          <cell r="T4">
            <v>25865.08</v>
          </cell>
          <cell r="U4">
            <v>0</v>
          </cell>
          <cell r="V4">
            <v>0</v>
          </cell>
        </row>
        <row r="17">
          <cell r="T17">
            <v>23847.520000000004</v>
          </cell>
          <cell r="U17">
            <v>0</v>
          </cell>
          <cell r="V17">
            <v>0</v>
          </cell>
        </row>
        <row r="28">
          <cell r="T28">
            <v>0</v>
          </cell>
          <cell r="U28">
            <v>0</v>
          </cell>
          <cell r="V28">
            <v>0</v>
          </cell>
        </row>
        <row r="30">
          <cell r="T30">
            <v>0</v>
          </cell>
          <cell r="U30">
            <v>0</v>
          </cell>
          <cell r="V30">
            <v>0</v>
          </cell>
        </row>
      </sheetData>
      <sheetData sheetId="4">
        <row r="5">
          <cell r="N5">
            <v>516795.72000000003</v>
          </cell>
          <cell r="T5">
            <v>555209.83000000007</v>
          </cell>
          <cell r="U5">
            <v>6008.4</v>
          </cell>
          <cell r="V5">
            <v>12243.94</v>
          </cell>
        </row>
        <row r="59">
          <cell r="T59">
            <v>113537.43999999999</v>
          </cell>
          <cell r="U59">
            <v>0</v>
          </cell>
          <cell r="V59">
            <v>0</v>
          </cell>
        </row>
        <row r="81">
          <cell r="T81">
            <v>56407.02</v>
          </cell>
          <cell r="U81">
            <v>0</v>
          </cell>
          <cell r="V81">
            <v>0</v>
          </cell>
        </row>
        <row r="84">
          <cell r="T84">
            <v>58621.86</v>
          </cell>
          <cell r="U84">
            <v>0</v>
          </cell>
          <cell r="V84">
            <v>0</v>
          </cell>
        </row>
        <row r="92">
          <cell r="T92">
            <v>0</v>
          </cell>
          <cell r="U92">
            <v>0</v>
          </cell>
          <cell r="V92">
            <v>0</v>
          </cell>
        </row>
        <row r="94">
          <cell r="T94">
            <v>33354.810000000005</v>
          </cell>
          <cell r="U94">
            <v>5084.46</v>
          </cell>
          <cell r="V94">
            <v>0</v>
          </cell>
        </row>
        <row r="110">
          <cell r="T110">
            <v>0</v>
          </cell>
          <cell r="U110">
            <v>115000</v>
          </cell>
          <cell r="V110">
            <v>0</v>
          </cell>
        </row>
        <row r="117">
          <cell r="T117">
            <v>88258.44</v>
          </cell>
          <cell r="U117">
            <v>0</v>
          </cell>
          <cell r="V117">
            <v>0</v>
          </cell>
        </row>
        <row r="120">
          <cell r="T120">
            <v>90873.68</v>
          </cell>
          <cell r="U120">
            <v>0</v>
          </cell>
          <cell r="V120">
            <v>0</v>
          </cell>
        </row>
        <row r="123">
          <cell r="T123">
            <v>0</v>
          </cell>
          <cell r="U123">
            <v>0</v>
          </cell>
          <cell r="V123">
            <v>0</v>
          </cell>
        </row>
        <row r="127">
          <cell r="T127">
            <v>0</v>
          </cell>
          <cell r="U127">
            <v>0</v>
          </cell>
          <cell r="V127">
            <v>0</v>
          </cell>
        </row>
        <row r="129">
          <cell r="T129">
            <v>7000</v>
          </cell>
          <cell r="U129">
            <v>0</v>
          </cell>
          <cell r="V129">
            <v>0</v>
          </cell>
        </row>
      </sheetData>
      <sheetData sheetId="5">
        <row r="5">
          <cell r="N5">
            <v>4049.6</v>
          </cell>
          <cell r="T5">
            <v>7858.42</v>
          </cell>
          <cell r="U5">
            <v>57407.519999999997</v>
          </cell>
          <cell r="V5">
            <v>0</v>
          </cell>
        </row>
        <row r="10">
          <cell r="T10">
            <v>614904.25</v>
          </cell>
          <cell r="U10">
            <v>0</v>
          </cell>
          <cell r="V10">
            <v>0</v>
          </cell>
        </row>
        <row r="25">
          <cell r="T25">
            <v>0</v>
          </cell>
          <cell r="U25">
            <v>0</v>
          </cell>
          <cell r="V25">
            <v>0</v>
          </cell>
        </row>
        <row r="28">
          <cell r="T28">
            <v>0</v>
          </cell>
          <cell r="U28">
            <v>0</v>
          </cell>
          <cell r="V28">
            <v>0</v>
          </cell>
        </row>
        <row r="30">
          <cell r="T30">
            <v>113332.84999999999</v>
          </cell>
          <cell r="U30">
            <v>0</v>
          </cell>
          <cell r="V30">
            <v>0</v>
          </cell>
        </row>
      </sheetData>
      <sheetData sheetId="6">
        <row r="5">
          <cell r="N5">
            <v>0</v>
          </cell>
          <cell r="T5">
            <v>0</v>
          </cell>
          <cell r="U5">
            <v>0</v>
          </cell>
          <cell r="V5">
            <v>0</v>
          </cell>
        </row>
        <row r="7">
          <cell r="T7">
            <v>0</v>
          </cell>
          <cell r="U7">
            <v>338644.5</v>
          </cell>
          <cell r="V7">
            <v>0</v>
          </cell>
        </row>
        <row r="15">
          <cell r="T15">
            <v>139473.84</v>
          </cell>
          <cell r="U15">
            <v>0</v>
          </cell>
          <cell r="V15">
            <v>0</v>
          </cell>
        </row>
        <row r="17">
          <cell r="T17">
            <v>202120.95999999999</v>
          </cell>
          <cell r="U17">
            <v>0</v>
          </cell>
          <cell r="V17">
            <v>0</v>
          </cell>
        </row>
        <row r="19">
          <cell r="T19">
            <v>86153.89</v>
          </cell>
          <cell r="U19">
            <v>0</v>
          </cell>
          <cell r="V19">
            <v>0</v>
          </cell>
        </row>
        <row r="26">
          <cell r="T26">
            <v>28517.279999999999</v>
          </cell>
          <cell r="U26">
            <v>0</v>
          </cell>
          <cell r="V26">
            <v>0</v>
          </cell>
        </row>
        <row r="28">
          <cell r="T28">
            <v>30121.41</v>
          </cell>
          <cell r="U28">
            <v>0</v>
          </cell>
          <cell r="V28">
            <v>0</v>
          </cell>
        </row>
        <row r="31">
          <cell r="T31">
            <v>294</v>
          </cell>
          <cell r="U31">
            <v>76172.899999999994</v>
          </cell>
          <cell r="V31">
            <v>0</v>
          </cell>
        </row>
        <row r="33">
          <cell r="T33">
            <v>65849.84</v>
          </cell>
          <cell r="U33">
            <v>49925.760000000002</v>
          </cell>
          <cell r="V33">
            <v>0</v>
          </cell>
        </row>
        <row r="36">
          <cell r="T36">
            <v>0</v>
          </cell>
          <cell r="U36">
            <v>0</v>
          </cell>
          <cell r="V36">
            <v>0</v>
          </cell>
        </row>
        <row r="39">
          <cell r="T39">
            <v>0</v>
          </cell>
          <cell r="U39">
            <v>0</v>
          </cell>
          <cell r="V39">
            <v>0</v>
          </cell>
        </row>
      </sheetData>
      <sheetData sheetId="7">
        <row r="4">
          <cell r="N4">
            <v>80790.98</v>
          </cell>
          <cell r="T4">
            <v>169999.69</v>
          </cell>
          <cell r="U4">
            <v>0</v>
          </cell>
          <cell r="V4">
            <v>0</v>
          </cell>
        </row>
        <row r="7">
          <cell r="T7">
            <v>0</v>
          </cell>
          <cell r="U7">
            <v>0</v>
          </cell>
          <cell r="V7">
            <v>0</v>
          </cell>
        </row>
      </sheetData>
      <sheetData sheetId="8">
        <row r="4">
          <cell r="N4">
            <v>3878.35</v>
          </cell>
          <cell r="T4">
            <v>3995.74</v>
          </cell>
          <cell r="U4">
            <v>0</v>
          </cell>
          <cell r="V4">
            <v>0</v>
          </cell>
        </row>
        <row r="20">
          <cell r="T20">
            <v>179459</v>
          </cell>
          <cell r="U20">
            <v>16439.84</v>
          </cell>
          <cell r="V20">
            <v>0</v>
          </cell>
        </row>
        <row r="21">
          <cell r="T21">
            <v>307535</v>
          </cell>
          <cell r="U21">
            <v>148217.89000000001</v>
          </cell>
          <cell r="V21">
            <v>0</v>
          </cell>
        </row>
        <row r="22">
          <cell r="T22">
            <v>435853</v>
          </cell>
          <cell r="U22">
            <v>0</v>
          </cell>
          <cell r="V22">
            <v>0</v>
          </cell>
        </row>
        <row r="23">
          <cell r="T23">
            <v>0</v>
          </cell>
          <cell r="U23">
            <v>0</v>
          </cell>
          <cell r="V23">
            <v>0</v>
          </cell>
        </row>
        <row r="24">
          <cell r="T24">
            <v>224380</v>
          </cell>
          <cell r="U24">
            <v>27976.17</v>
          </cell>
          <cell r="V24">
            <v>0</v>
          </cell>
        </row>
        <row r="25">
          <cell r="T25">
            <v>243875</v>
          </cell>
          <cell r="U25">
            <v>2599.1999999999998</v>
          </cell>
          <cell r="V25">
            <v>0</v>
          </cell>
        </row>
        <row r="26">
          <cell r="T26">
            <v>232833</v>
          </cell>
          <cell r="U26">
            <v>6200</v>
          </cell>
          <cell r="V26">
            <v>0</v>
          </cell>
        </row>
        <row r="27">
          <cell r="T27">
            <v>59900</v>
          </cell>
          <cell r="U27">
            <v>0</v>
          </cell>
          <cell r="V27">
            <v>0</v>
          </cell>
        </row>
        <row r="29">
          <cell r="T29">
            <v>512433</v>
          </cell>
          <cell r="U29">
            <v>13000</v>
          </cell>
          <cell r="V29">
            <v>0</v>
          </cell>
        </row>
        <row r="32">
          <cell r="T32">
            <v>790626</v>
          </cell>
          <cell r="U32">
            <v>77979.960000000006</v>
          </cell>
          <cell r="V32">
            <v>0</v>
          </cell>
        </row>
        <row r="36">
          <cell r="T36">
            <v>1408642</v>
          </cell>
          <cell r="U36">
            <v>34703.129999999997</v>
          </cell>
          <cell r="V36">
            <v>0</v>
          </cell>
        </row>
        <row r="41">
          <cell r="T41">
            <v>985045.2</v>
          </cell>
          <cell r="U41">
            <v>96565.8</v>
          </cell>
          <cell r="V41">
            <v>0</v>
          </cell>
        </row>
        <row r="44">
          <cell r="T44">
            <v>918823</v>
          </cell>
          <cell r="U44">
            <v>33262.26</v>
          </cell>
          <cell r="V44">
            <v>0</v>
          </cell>
        </row>
        <row r="47">
          <cell r="T47">
            <v>559405</v>
          </cell>
          <cell r="U47">
            <v>10667.71</v>
          </cell>
          <cell r="V47">
            <v>0</v>
          </cell>
        </row>
        <row r="51">
          <cell r="T51">
            <v>557875</v>
          </cell>
          <cell r="U51">
            <v>69949.67</v>
          </cell>
          <cell r="V51">
            <v>0</v>
          </cell>
        </row>
        <row r="52">
          <cell r="T52">
            <v>210874</v>
          </cell>
          <cell r="U52">
            <v>55930.33</v>
          </cell>
          <cell r="V52">
            <v>0</v>
          </cell>
        </row>
        <row r="53">
          <cell r="T53">
            <v>258416.58000000002</v>
          </cell>
          <cell r="U53">
            <v>0</v>
          </cell>
          <cell r="V53">
            <v>0</v>
          </cell>
        </row>
        <row r="70">
          <cell r="T70">
            <v>470295.67</v>
          </cell>
          <cell r="U70">
            <v>13220</v>
          </cell>
          <cell r="V70">
            <v>0</v>
          </cell>
        </row>
        <row r="71">
          <cell r="T71">
            <v>2878.63</v>
          </cell>
          <cell r="U71">
            <v>0</v>
          </cell>
          <cell r="V71">
            <v>0</v>
          </cell>
        </row>
        <row r="78">
          <cell r="T78">
            <v>529127.59</v>
          </cell>
          <cell r="U78">
            <v>0</v>
          </cell>
          <cell r="V78">
            <v>0</v>
          </cell>
        </row>
      </sheetData>
      <sheetData sheetId="9">
        <row r="4">
          <cell r="N4">
            <v>16618.190000000002</v>
          </cell>
          <cell r="T4">
            <v>1901.47</v>
          </cell>
          <cell r="U4">
            <v>0</v>
          </cell>
          <cell r="V4">
            <v>0</v>
          </cell>
        </row>
        <row r="12">
          <cell r="T12">
            <v>43355.839999999997</v>
          </cell>
          <cell r="U12">
            <v>0</v>
          </cell>
          <cell r="V12">
            <v>0</v>
          </cell>
        </row>
        <row r="30">
          <cell r="T30">
            <v>51243.74</v>
          </cell>
          <cell r="U30">
            <v>0</v>
          </cell>
          <cell r="V30">
            <v>0</v>
          </cell>
        </row>
        <row r="47">
          <cell r="T47">
            <v>15717.44</v>
          </cell>
          <cell r="U47">
            <v>0</v>
          </cell>
          <cell r="V47">
            <v>0</v>
          </cell>
        </row>
        <row r="57">
          <cell r="T57">
            <v>175743.26000000004</v>
          </cell>
          <cell r="U57">
            <v>17167.099999999999</v>
          </cell>
          <cell r="V57">
            <v>0</v>
          </cell>
        </row>
        <row r="77">
          <cell r="T77">
            <v>7084.45</v>
          </cell>
          <cell r="U77">
            <v>0</v>
          </cell>
          <cell r="V77">
            <v>0</v>
          </cell>
        </row>
        <row r="85">
          <cell r="T85">
            <v>266.20999999999998</v>
          </cell>
          <cell r="U85">
            <v>0</v>
          </cell>
          <cell r="V85">
            <v>0</v>
          </cell>
        </row>
        <row r="90">
          <cell r="T90">
            <v>18499.900000000001</v>
          </cell>
          <cell r="U90">
            <v>0</v>
          </cell>
          <cell r="V90">
            <v>0</v>
          </cell>
        </row>
        <row r="98">
          <cell r="T98">
            <v>71360</v>
          </cell>
          <cell r="U98">
            <v>0</v>
          </cell>
          <cell r="V98">
            <v>0</v>
          </cell>
        </row>
      </sheetData>
      <sheetData sheetId="10">
        <row r="4">
          <cell r="N4">
            <v>15625.56</v>
          </cell>
          <cell r="T4">
            <v>15565.509999999998</v>
          </cell>
          <cell r="U4">
            <v>0</v>
          </cell>
          <cell r="V4">
            <v>0</v>
          </cell>
        </row>
        <row r="20">
          <cell r="T20">
            <v>153246.88</v>
          </cell>
          <cell r="U20">
            <v>0</v>
          </cell>
          <cell r="V20">
            <v>0</v>
          </cell>
        </row>
        <row r="27">
          <cell r="T27">
            <v>1577.78</v>
          </cell>
          <cell r="U27">
            <v>0</v>
          </cell>
          <cell r="V27">
            <v>0</v>
          </cell>
        </row>
        <row r="37">
          <cell r="T37">
            <v>673726.24999999988</v>
          </cell>
          <cell r="U37">
            <v>0</v>
          </cell>
          <cell r="V37">
            <v>5437.83</v>
          </cell>
        </row>
        <row r="119">
          <cell r="T119">
            <v>24492.61</v>
          </cell>
          <cell r="U119">
            <v>591439.03</v>
          </cell>
          <cell r="V119">
            <v>0</v>
          </cell>
        </row>
        <row r="131">
          <cell r="T131">
            <v>12393</v>
          </cell>
          <cell r="U131">
            <v>0</v>
          </cell>
          <cell r="V131">
            <v>0</v>
          </cell>
        </row>
        <row r="134">
          <cell r="T134">
            <v>9985.34</v>
          </cell>
          <cell r="U134">
            <v>0</v>
          </cell>
          <cell r="V134">
            <v>0</v>
          </cell>
        </row>
      </sheetData>
      <sheetData sheetId="11">
        <row r="5">
          <cell r="N5">
            <v>352295.45</v>
          </cell>
          <cell r="T5">
            <v>339446.87</v>
          </cell>
          <cell r="U5">
            <v>0</v>
          </cell>
          <cell r="V5">
            <v>0</v>
          </cell>
        </row>
        <row r="20">
          <cell r="T20">
            <v>1000</v>
          </cell>
          <cell r="U20">
            <v>0</v>
          </cell>
          <cell r="V20">
            <v>0</v>
          </cell>
        </row>
        <row r="22">
          <cell r="T22">
            <v>1067.24</v>
          </cell>
          <cell r="U22">
            <v>446480.98</v>
          </cell>
          <cell r="V22">
            <v>0</v>
          </cell>
        </row>
        <row r="39">
          <cell r="T39">
            <v>496.8</v>
          </cell>
          <cell r="U39">
            <v>0</v>
          </cell>
          <cell r="V39">
            <v>0</v>
          </cell>
        </row>
        <row r="43">
          <cell r="T43">
            <v>5000</v>
          </cell>
          <cell r="U43">
            <v>0</v>
          </cell>
          <cell r="V43">
            <v>0</v>
          </cell>
        </row>
        <row r="46">
          <cell r="T46">
            <v>32163.69</v>
          </cell>
          <cell r="U46">
            <v>364522.04</v>
          </cell>
          <cell r="V46">
            <v>0</v>
          </cell>
        </row>
        <row r="63">
          <cell r="T63">
            <v>546.29</v>
          </cell>
          <cell r="U63">
            <v>0</v>
          </cell>
          <cell r="V63">
            <v>0</v>
          </cell>
        </row>
        <row r="65">
          <cell r="T65">
            <v>23148.58</v>
          </cell>
          <cell r="U65">
            <v>0</v>
          </cell>
          <cell r="V65">
            <v>0</v>
          </cell>
        </row>
        <row r="69">
          <cell r="T69">
            <v>22573.260000000002</v>
          </cell>
          <cell r="U69">
            <v>21347.45</v>
          </cell>
          <cell r="V69">
            <v>0</v>
          </cell>
        </row>
        <row r="94">
          <cell r="T94">
            <v>0</v>
          </cell>
          <cell r="U94">
            <v>5034.3999999999996</v>
          </cell>
          <cell r="V94">
            <v>0</v>
          </cell>
        </row>
      </sheetData>
      <sheetData sheetId="12">
        <row r="5">
          <cell r="N5">
            <v>20850</v>
          </cell>
          <cell r="T5">
            <v>24280</v>
          </cell>
          <cell r="U5">
            <v>0</v>
          </cell>
          <cell r="V5">
            <v>0</v>
          </cell>
        </row>
        <row r="7">
          <cell r="T7">
            <v>0</v>
          </cell>
          <cell r="U7">
            <v>0</v>
          </cell>
          <cell r="V7">
            <v>0</v>
          </cell>
        </row>
        <row r="8">
          <cell r="T8">
            <v>1361.06</v>
          </cell>
          <cell r="U8">
            <v>0</v>
          </cell>
          <cell r="V8">
            <v>0</v>
          </cell>
        </row>
        <row r="16">
          <cell r="T16">
            <v>125540</v>
          </cell>
          <cell r="U16">
            <v>0</v>
          </cell>
          <cell r="V16">
            <v>0</v>
          </cell>
        </row>
        <row r="19">
          <cell r="T19">
            <v>61110</v>
          </cell>
          <cell r="U19">
            <v>0</v>
          </cell>
          <cell r="V19">
            <v>0</v>
          </cell>
        </row>
        <row r="21">
          <cell r="T21">
            <v>0</v>
          </cell>
          <cell r="U21">
            <v>0</v>
          </cell>
          <cell r="V21">
            <v>0</v>
          </cell>
        </row>
        <row r="23">
          <cell r="T23">
            <v>49151.68</v>
          </cell>
          <cell r="U23">
            <v>0</v>
          </cell>
          <cell r="V23">
            <v>0</v>
          </cell>
        </row>
        <row r="27">
          <cell r="T27">
            <v>37550</v>
          </cell>
          <cell r="U27">
            <v>0</v>
          </cell>
          <cell r="V27">
            <v>0</v>
          </cell>
        </row>
        <row r="30">
          <cell r="T30">
            <v>0</v>
          </cell>
          <cell r="U30">
            <v>0</v>
          </cell>
          <cell r="V30">
            <v>0</v>
          </cell>
        </row>
        <row r="32">
          <cell r="T32">
            <v>1013298.36</v>
          </cell>
          <cell r="U32">
            <v>5000</v>
          </cell>
          <cell r="V32">
            <v>0</v>
          </cell>
        </row>
        <row r="47">
          <cell r="T47">
            <v>180237</v>
          </cell>
          <cell r="U47">
            <v>0</v>
          </cell>
          <cell r="V47">
            <v>0</v>
          </cell>
        </row>
        <row r="52">
          <cell r="T52">
            <v>49990</v>
          </cell>
          <cell r="U52">
            <v>0</v>
          </cell>
          <cell r="V52">
            <v>0</v>
          </cell>
        </row>
        <row r="56">
          <cell r="T56">
            <v>9760</v>
          </cell>
          <cell r="U56">
            <v>0</v>
          </cell>
          <cell r="V56">
            <v>0</v>
          </cell>
        </row>
        <row r="58">
          <cell r="T58">
            <v>50370</v>
          </cell>
          <cell r="U58">
            <v>0</v>
          </cell>
          <cell r="V58">
            <v>0</v>
          </cell>
        </row>
        <row r="61">
          <cell r="T61">
            <v>6050</v>
          </cell>
          <cell r="U61">
            <v>0</v>
          </cell>
          <cell r="V61">
            <v>0</v>
          </cell>
        </row>
        <row r="63">
          <cell r="T63">
            <v>1090.96</v>
          </cell>
          <cell r="U63">
            <v>0</v>
          </cell>
          <cell r="V63">
            <v>0</v>
          </cell>
        </row>
        <row r="75">
          <cell r="T75">
            <v>21081.25</v>
          </cell>
          <cell r="U75">
            <v>0</v>
          </cell>
          <cell r="V75">
            <v>0</v>
          </cell>
        </row>
        <row r="100">
          <cell r="T100">
            <v>0</v>
          </cell>
          <cell r="U100">
            <v>0</v>
          </cell>
          <cell r="V100">
            <v>0</v>
          </cell>
        </row>
        <row r="102">
          <cell r="T102">
            <v>112364.82</v>
          </cell>
          <cell r="U102">
            <v>0</v>
          </cell>
          <cell r="V102">
            <v>0</v>
          </cell>
        </row>
      </sheetData>
      <sheetData sheetId="13">
        <row r="24">
          <cell r="N24">
            <v>291370.23</v>
          </cell>
          <cell r="T24">
            <v>334945.53999999998</v>
          </cell>
          <cell r="U24">
            <v>5269000</v>
          </cell>
          <cell r="V24">
            <v>122040.48999999999</v>
          </cell>
        </row>
      </sheetData>
      <sheetData sheetId="14">
        <row r="4">
          <cell r="N4">
            <v>1726190.7000000002</v>
          </cell>
          <cell r="T4">
            <v>1974510.08</v>
          </cell>
          <cell r="U4">
            <v>0</v>
          </cell>
          <cell r="V4">
            <v>0</v>
          </cell>
        </row>
        <row r="99">
          <cell r="T99">
            <v>0</v>
          </cell>
          <cell r="U99">
            <v>0</v>
          </cell>
          <cell r="V99">
            <v>0</v>
          </cell>
        </row>
        <row r="100">
          <cell r="T100">
            <v>69090.510000000009</v>
          </cell>
          <cell r="U100">
            <v>0</v>
          </cell>
          <cell r="V100">
            <v>5447292.1800000006</v>
          </cell>
        </row>
      </sheetData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Plánovanie, manažment a kontr"/>
      <sheetName val="2. Propagácia a marketing"/>
      <sheetName val="3.Interné služby"/>
      <sheetName val="4.Služby občanov"/>
      <sheetName val="5.Bezpečnosť, právo a por."/>
      <sheetName val="6.Odpadové hospodárstvo"/>
      <sheetName val="7.Komunikácie"/>
      <sheetName val="8.Doprava"/>
      <sheetName val="9. Vzdelávanie"/>
      <sheetName val="10. Šport"/>
      <sheetName val="11. Kultúra"/>
      <sheetName val="12. Prostredie pre život"/>
      <sheetName val="13. Sociálna starostlivosť"/>
      <sheetName val="14. Bývanie"/>
      <sheetName val="15. Administratíva"/>
      <sheetName val="programy spolu"/>
      <sheetName val="Hárok1"/>
      <sheetName val="3. Sociálna starostlivosť"/>
    </sheetNames>
    <sheetDataSet>
      <sheetData sheetId="0">
        <row r="5">
          <cell r="T5">
            <v>87654.5</v>
          </cell>
          <cell r="U5">
            <v>0</v>
          </cell>
          <cell r="V5">
            <v>0</v>
          </cell>
        </row>
        <row r="16">
          <cell r="T16">
            <v>41913.12999999999</v>
          </cell>
          <cell r="U16">
            <v>0</v>
          </cell>
          <cell r="V16">
            <v>0</v>
          </cell>
        </row>
        <row r="27">
          <cell r="T27">
            <v>97994.11</v>
          </cell>
          <cell r="U27">
            <v>0</v>
          </cell>
          <cell r="V27">
            <v>0</v>
          </cell>
        </row>
        <row r="32">
          <cell r="T32">
            <v>0</v>
          </cell>
          <cell r="U32">
            <v>0</v>
          </cell>
          <cell r="V32">
            <v>0</v>
          </cell>
        </row>
        <row r="40">
          <cell r="T40">
            <v>10771.78</v>
          </cell>
          <cell r="U40">
            <v>0</v>
          </cell>
          <cell r="V40">
            <v>0</v>
          </cell>
        </row>
        <row r="57">
          <cell r="T57">
            <v>20280</v>
          </cell>
          <cell r="U57">
            <v>54900</v>
          </cell>
          <cell r="V57">
            <v>0</v>
          </cell>
        </row>
        <row r="61">
          <cell r="T61">
            <v>2230.12</v>
          </cell>
          <cell r="U61">
            <v>75287.039999999994</v>
          </cell>
          <cell r="V61">
            <v>0</v>
          </cell>
        </row>
        <row r="78">
          <cell r="T78">
            <v>85576.270000000019</v>
          </cell>
          <cell r="U78">
            <v>0</v>
          </cell>
          <cell r="V78">
            <v>0</v>
          </cell>
        </row>
        <row r="87">
          <cell r="T87">
            <v>6240</v>
          </cell>
          <cell r="U87">
            <v>0</v>
          </cell>
          <cell r="V87">
            <v>0</v>
          </cell>
        </row>
        <row r="91">
          <cell r="T91">
            <v>6450.21</v>
          </cell>
          <cell r="U91">
            <v>0</v>
          </cell>
          <cell r="V91">
            <v>0</v>
          </cell>
        </row>
        <row r="94">
          <cell r="T94">
            <v>0</v>
          </cell>
          <cell r="U94">
            <v>0</v>
          </cell>
          <cell r="V94">
            <v>0</v>
          </cell>
        </row>
      </sheetData>
      <sheetData sheetId="1">
        <row r="5">
          <cell r="T5">
            <v>340.06</v>
          </cell>
          <cell r="U5">
            <v>0</v>
          </cell>
          <cell r="V5">
            <v>0</v>
          </cell>
        </row>
        <row r="7">
          <cell r="T7">
            <v>3133.3</v>
          </cell>
          <cell r="U7">
            <v>0</v>
          </cell>
          <cell r="V7">
            <v>0</v>
          </cell>
        </row>
        <row r="12">
          <cell r="T12">
            <v>10082.040000000001</v>
          </cell>
          <cell r="U12">
            <v>0</v>
          </cell>
          <cell r="V12">
            <v>0</v>
          </cell>
        </row>
        <row r="20">
          <cell r="T20">
            <v>0</v>
          </cell>
          <cell r="U20">
            <v>0</v>
          </cell>
          <cell r="V20">
            <v>0</v>
          </cell>
        </row>
        <row r="22">
          <cell r="T22">
            <v>0</v>
          </cell>
          <cell r="U22">
            <v>0</v>
          </cell>
          <cell r="V22">
            <v>0</v>
          </cell>
        </row>
        <row r="25">
          <cell r="T25">
            <v>0</v>
          </cell>
          <cell r="U25">
            <v>0</v>
          </cell>
          <cell r="V25">
            <v>0</v>
          </cell>
        </row>
        <row r="27">
          <cell r="T27">
            <v>3150</v>
          </cell>
          <cell r="U27">
            <v>0</v>
          </cell>
          <cell r="V27">
            <v>0</v>
          </cell>
        </row>
        <row r="29">
          <cell r="T29">
            <v>5000</v>
          </cell>
          <cell r="U29">
            <v>0</v>
          </cell>
          <cell r="V29">
            <v>0</v>
          </cell>
        </row>
        <row r="32">
          <cell r="T32">
            <v>0</v>
          </cell>
          <cell r="U32">
            <v>0</v>
          </cell>
          <cell r="V32">
            <v>0</v>
          </cell>
        </row>
        <row r="46">
          <cell r="T46">
            <v>1000</v>
          </cell>
          <cell r="U46">
            <v>0</v>
          </cell>
          <cell r="V46">
            <v>0</v>
          </cell>
        </row>
        <row r="51">
          <cell r="T51">
            <v>68.709999999999994</v>
          </cell>
          <cell r="U51">
            <v>0</v>
          </cell>
          <cell r="V51">
            <v>0</v>
          </cell>
        </row>
      </sheetData>
      <sheetData sheetId="2">
        <row r="4">
          <cell r="T4">
            <v>54228.880000000005</v>
          </cell>
          <cell r="U4">
            <v>11124</v>
          </cell>
          <cell r="V4">
            <v>0</v>
          </cell>
        </row>
        <row r="20">
          <cell r="T20">
            <v>11487.34</v>
          </cell>
          <cell r="U20">
            <v>0</v>
          </cell>
          <cell r="V20">
            <v>0</v>
          </cell>
        </row>
        <row r="26">
          <cell r="T26">
            <v>380.57</v>
          </cell>
          <cell r="U26">
            <v>0</v>
          </cell>
          <cell r="V26">
            <v>0</v>
          </cell>
        </row>
        <row r="31">
          <cell r="T31">
            <v>5785.6299999999992</v>
          </cell>
          <cell r="U31">
            <v>0</v>
          </cell>
          <cell r="V31">
            <v>0</v>
          </cell>
        </row>
        <row r="34">
          <cell r="T34">
            <v>158397.68999999994</v>
          </cell>
          <cell r="U34">
            <v>2</v>
          </cell>
          <cell r="V34">
            <v>0</v>
          </cell>
        </row>
        <row r="84">
          <cell r="T84">
            <v>300</v>
          </cell>
          <cell r="U84">
            <v>17.34</v>
          </cell>
          <cell r="V84">
            <v>0</v>
          </cell>
        </row>
        <row r="89">
          <cell r="T89">
            <v>8324.32</v>
          </cell>
          <cell r="U89">
            <v>0</v>
          </cell>
          <cell r="V89">
            <v>0</v>
          </cell>
        </row>
        <row r="95">
          <cell r="T95">
            <v>0</v>
          </cell>
          <cell r="U95">
            <v>0</v>
          </cell>
          <cell r="V95">
            <v>0</v>
          </cell>
        </row>
      </sheetData>
      <sheetData sheetId="3">
        <row r="4">
          <cell r="T4">
            <v>20586.240000000002</v>
          </cell>
          <cell r="U4">
            <v>0</v>
          </cell>
          <cell r="V4">
            <v>0</v>
          </cell>
        </row>
        <row r="17">
          <cell r="T17">
            <v>25457.9</v>
          </cell>
          <cell r="U17">
            <v>0</v>
          </cell>
          <cell r="V17">
            <v>0</v>
          </cell>
        </row>
        <row r="28">
          <cell r="T28">
            <v>0</v>
          </cell>
          <cell r="U28">
            <v>0</v>
          </cell>
          <cell r="V28">
            <v>0</v>
          </cell>
        </row>
        <row r="30">
          <cell r="T30">
            <v>0</v>
          </cell>
          <cell r="U30">
            <v>0</v>
          </cell>
          <cell r="V30">
            <v>0</v>
          </cell>
        </row>
      </sheetData>
      <sheetData sheetId="4">
        <row r="5">
          <cell r="T5">
            <v>582058.18999999994</v>
          </cell>
          <cell r="U5">
            <v>27113.4</v>
          </cell>
          <cell r="V5">
            <v>591</v>
          </cell>
        </row>
        <row r="60">
          <cell r="T60">
            <v>117096.99999999999</v>
          </cell>
          <cell r="U60">
            <v>0</v>
          </cell>
          <cell r="V60">
            <v>0</v>
          </cell>
        </row>
        <row r="82">
          <cell r="T82">
            <v>56371.450000000004</v>
          </cell>
          <cell r="U82">
            <v>0</v>
          </cell>
          <cell r="V82">
            <v>0</v>
          </cell>
        </row>
        <row r="85">
          <cell r="T85">
            <v>56025.71</v>
          </cell>
          <cell r="U85">
            <v>0</v>
          </cell>
          <cell r="V85">
            <v>0</v>
          </cell>
        </row>
        <row r="93">
          <cell r="T93">
            <v>52380.77</v>
          </cell>
          <cell r="U93">
            <v>0</v>
          </cell>
          <cell r="V93">
            <v>0</v>
          </cell>
        </row>
        <row r="95">
          <cell r="T95">
            <v>4295.2299999999996</v>
          </cell>
          <cell r="U95">
            <v>0</v>
          </cell>
          <cell r="V95">
            <v>0</v>
          </cell>
        </row>
        <row r="113">
          <cell r="T113">
            <v>0</v>
          </cell>
          <cell r="U113">
            <v>115000</v>
          </cell>
          <cell r="V113">
            <v>0</v>
          </cell>
        </row>
        <row r="120">
          <cell r="T120">
            <v>83052.86</v>
          </cell>
          <cell r="U120">
            <v>0</v>
          </cell>
          <cell r="V120">
            <v>0</v>
          </cell>
        </row>
        <row r="123">
          <cell r="T123">
            <v>99405.93</v>
          </cell>
          <cell r="U123">
            <v>0</v>
          </cell>
          <cell r="V123">
            <v>0</v>
          </cell>
        </row>
        <row r="126">
          <cell r="T126">
            <v>0</v>
          </cell>
          <cell r="U126">
            <v>0</v>
          </cell>
          <cell r="V126">
            <v>0</v>
          </cell>
        </row>
        <row r="130">
          <cell r="T130">
            <v>5013.6000000000004</v>
          </cell>
          <cell r="U130">
            <v>0</v>
          </cell>
          <cell r="V130">
            <v>0</v>
          </cell>
        </row>
        <row r="132">
          <cell r="T132">
            <v>2000</v>
          </cell>
          <cell r="U132">
            <v>0</v>
          </cell>
          <cell r="V132">
            <v>0</v>
          </cell>
        </row>
      </sheetData>
      <sheetData sheetId="5">
        <row r="5">
          <cell r="T5">
            <v>4199.99</v>
          </cell>
          <cell r="U5">
            <v>41820</v>
          </cell>
          <cell r="V5">
            <v>0</v>
          </cell>
        </row>
        <row r="10">
          <cell r="T10">
            <v>792623.21</v>
          </cell>
          <cell r="U10">
            <v>0</v>
          </cell>
          <cell r="V10">
            <v>0</v>
          </cell>
        </row>
        <row r="25">
          <cell r="T25">
            <v>0</v>
          </cell>
          <cell r="U25">
            <v>0</v>
          </cell>
          <cell r="V25">
            <v>0</v>
          </cell>
        </row>
        <row r="28">
          <cell r="T28">
            <v>0</v>
          </cell>
          <cell r="U28">
            <v>0</v>
          </cell>
          <cell r="V28">
            <v>0</v>
          </cell>
        </row>
        <row r="30">
          <cell r="T30">
            <v>122695.69</v>
          </cell>
          <cell r="U30">
            <v>0</v>
          </cell>
          <cell r="V30">
            <v>0</v>
          </cell>
        </row>
      </sheetData>
      <sheetData sheetId="6">
        <row r="5">
          <cell r="T5">
            <v>0</v>
          </cell>
          <cell r="U5">
            <v>0</v>
          </cell>
          <cell r="V5">
            <v>0</v>
          </cell>
        </row>
        <row r="7">
          <cell r="T7">
            <v>0</v>
          </cell>
          <cell r="U7">
            <v>0</v>
          </cell>
          <cell r="V7">
            <v>0</v>
          </cell>
        </row>
        <row r="15">
          <cell r="T15">
            <v>72217.679999999993</v>
          </cell>
          <cell r="U15">
            <v>0</v>
          </cell>
          <cell r="V15">
            <v>0</v>
          </cell>
        </row>
        <row r="17">
          <cell r="T17">
            <v>223867.83</v>
          </cell>
          <cell r="U17">
            <v>0</v>
          </cell>
          <cell r="V17">
            <v>0</v>
          </cell>
        </row>
        <row r="19">
          <cell r="T19">
            <v>78692.070000000007</v>
          </cell>
          <cell r="U19">
            <v>4765.2</v>
          </cell>
          <cell r="V19">
            <v>0</v>
          </cell>
        </row>
        <row r="26">
          <cell r="T26">
            <v>33129.24</v>
          </cell>
          <cell r="U26">
            <v>0</v>
          </cell>
          <cell r="V26">
            <v>0</v>
          </cell>
        </row>
        <row r="28">
          <cell r="T28">
            <v>2862.63</v>
          </cell>
          <cell r="U28">
            <v>0</v>
          </cell>
          <cell r="V28">
            <v>0</v>
          </cell>
        </row>
        <row r="31">
          <cell r="T31">
            <v>0</v>
          </cell>
          <cell r="U31">
            <v>0</v>
          </cell>
          <cell r="V31">
            <v>0</v>
          </cell>
        </row>
        <row r="33">
          <cell r="T33">
            <v>18444.12</v>
          </cell>
          <cell r="U33">
            <v>0</v>
          </cell>
          <cell r="V33">
            <v>0</v>
          </cell>
        </row>
        <row r="36">
          <cell r="T36">
            <v>7850</v>
          </cell>
          <cell r="U36">
            <v>0</v>
          </cell>
          <cell r="V36">
            <v>0</v>
          </cell>
        </row>
        <row r="39">
          <cell r="T39">
            <v>0</v>
          </cell>
          <cell r="U39">
            <v>0</v>
          </cell>
          <cell r="V39">
            <v>0</v>
          </cell>
        </row>
      </sheetData>
      <sheetData sheetId="7">
        <row r="4">
          <cell r="T4">
            <v>166378.29999999999</v>
          </cell>
          <cell r="U4">
            <v>0</v>
          </cell>
          <cell r="V4">
            <v>0</v>
          </cell>
        </row>
        <row r="7">
          <cell r="T7">
            <v>0</v>
          </cell>
          <cell r="U7">
            <v>0</v>
          </cell>
          <cell r="V7">
            <v>0</v>
          </cell>
        </row>
      </sheetData>
      <sheetData sheetId="8">
        <row r="4">
          <cell r="T4">
            <v>3510.35</v>
          </cell>
          <cell r="U4">
            <v>0</v>
          </cell>
          <cell r="V4">
            <v>0</v>
          </cell>
        </row>
        <row r="20">
          <cell r="T20">
            <v>183252.07</v>
          </cell>
          <cell r="U20">
            <v>0</v>
          </cell>
          <cell r="V20">
            <v>0</v>
          </cell>
        </row>
        <row r="21">
          <cell r="T21">
            <v>269151.48</v>
          </cell>
          <cell r="U21">
            <v>35000.519999999997</v>
          </cell>
        </row>
        <row r="22">
          <cell r="T22">
            <v>432141.06</v>
          </cell>
          <cell r="U22">
            <v>0</v>
          </cell>
          <cell r="V22">
            <v>0</v>
          </cell>
        </row>
        <row r="23">
          <cell r="T23">
            <v>0</v>
          </cell>
          <cell r="U23">
            <v>0</v>
          </cell>
          <cell r="V23">
            <v>0</v>
          </cell>
        </row>
        <row r="24">
          <cell r="T24">
            <v>224765.33</v>
          </cell>
          <cell r="U24">
            <v>15000</v>
          </cell>
        </row>
        <row r="25">
          <cell r="T25">
            <v>252694.58</v>
          </cell>
          <cell r="U25">
            <v>0</v>
          </cell>
          <cell r="V25">
            <v>0</v>
          </cell>
        </row>
        <row r="26">
          <cell r="T26">
            <v>221473.9</v>
          </cell>
          <cell r="U26">
            <v>0</v>
          </cell>
          <cell r="V26">
            <v>0</v>
          </cell>
        </row>
        <row r="27">
          <cell r="T27">
            <v>59250</v>
          </cell>
          <cell r="U27">
            <v>0</v>
          </cell>
          <cell r="V27">
            <v>0</v>
          </cell>
        </row>
        <row r="29">
          <cell r="T29">
            <v>548636</v>
          </cell>
          <cell r="U29">
            <v>10785.19</v>
          </cell>
          <cell r="V29">
            <v>0</v>
          </cell>
        </row>
        <row r="32">
          <cell r="T32">
            <v>854576</v>
          </cell>
          <cell r="U32">
            <v>0</v>
          </cell>
          <cell r="V32">
            <v>0</v>
          </cell>
        </row>
        <row r="36">
          <cell r="T36">
            <v>1471472</v>
          </cell>
          <cell r="U36">
            <v>53875.45</v>
          </cell>
          <cell r="V36">
            <v>0</v>
          </cell>
        </row>
        <row r="41">
          <cell r="T41">
            <v>1155710</v>
          </cell>
          <cell r="U41">
            <v>0</v>
          </cell>
          <cell r="V41">
            <v>0</v>
          </cell>
        </row>
        <row r="44">
          <cell r="T44">
            <v>968248</v>
          </cell>
          <cell r="U44">
            <v>406790.5</v>
          </cell>
          <cell r="V44">
            <v>0</v>
          </cell>
        </row>
        <row r="47">
          <cell r="T47">
            <v>607072</v>
          </cell>
          <cell r="U47">
            <v>51720.72</v>
          </cell>
          <cell r="V47">
            <v>0</v>
          </cell>
        </row>
        <row r="51">
          <cell r="T51">
            <v>587000</v>
          </cell>
          <cell r="U51">
            <v>0</v>
          </cell>
          <cell r="V51">
            <v>0</v>
          </cell>
        </row>
        <row r="52">
          <cell r="T52">
            <v>232250</v>
          </cell>
          <cell r="U52">
            <v>0</v>
          </cell>
          <cell r="V52">
            <v>0</v>
          </cell>
        </row>
        <row r="53">
          <cell r="T53">
            <v>303479.23</v>
          </cell>
          <cell r="U53">
            <v>0</v>
          </cell>
          <cell r="V53">
            <v>0</v>
          </cell>
        </row>
        <row r="70">
          <cell r="T70">
            <v>760377.03</v>
          </cell>
          <cell r="U70">
            <v>7211</v>
          </cell>
          <cell r="V70">
            <v>0</v>
          </cell>
        </row>
        <row r="71">
          <cell r="T71">
            <v>96439.18</v>
          </cell>
          <cell r="U71">
            <v>0</v>
          </cell>
          <cell r="V71">
            <v>0</v>
          </cell>
        </row>
        <row r="78">
          <cell r="T78">
            <v>366054.28</v>
          </cell>
          <cell r="U78">
            <v>0</v>
          </cell>
          <cell r="V78">
            <v>0</v>
          </cell>
        </row>
      </sheetData>
      <sheetData sheetId="9">
        <row r="4">
          <cell r="T4">
            <v>1150.96</v>
          </cell>
          <cell r="U4">
            <v>0</v>
          </cell>
          <cell r="V4">
            <v>0</v>
          </cell>
        </row>
        <row r="12">
          <cell r="T12">
            <v>53560.94999999999</v>
          </cell>
          <cell r="U12">
            <v>0</v>
          </cell>
          <cell r="V12">
            <v>0</v>
          </cell>
        </row>
        <row r="30">
          <cell r="T30">
            <v>61876.28</v>
          </cell>
          <cell r="U30">
            <v>0</v>
          </cell>
          <cell r="V30">
            <v>0</v>
          </cell>
        </row>
        <row r="47">
          <cell r="T47">
            <v>16673.47</v>
          </cell>
          <cell r="U47">
            <v>20000</v>
          </cell>
          <cell r="V47">
            <v>0</v>
          </cell>
        </row>
        <row r="57">
          <cell r="T57">
            <v>152399.13999999998</v>
          </cell>
          <cell r="U57">
            <v>0</v>
          </cell>
          <cell r="V57">
            <v>0</v>
          </cell>
        </row>
        <row r="77">
          <cell r="T77">
            <v>8430.35</v>
          </cell>
          <cell r="U77">
            <v>0</v>
          </cell>
          <cell r="V77">
            <v>0</v>
          </cell>
        </row>
        <row r="85">
          <cell r="T85">
            <v>238.1</v>
          </cell>
          <cell r="U85">
            <v>0</v>
          </cell>
          <cell r="V85">
            <v>0</v>
          </cell>
        </row>
        <row r="90">
          <cell r="T90">
            <v>18381.89</v>
          </cell>
          <cell r="U90">
            <v>0</v>
          </cell>
          <cell r="V90">
            <v>0</v>
          </cell>
        </row>
        <row r="98">
          <cell r="T98">
            <v>3176.55</v>
          </cell>
          <cell r="U98">
            <v>0</v>
          </cell>
          <cell r="V98">
            <v>0</v>
          </cell>
        </row>
      </sheetData>
      <sheetData sheetId="10">
        <row r="4">
          <cell r="T4">
            <v>1629.0600000000002</v>
          </cell>
          <cell r="U4">
            <v>0</v>
          </cell>
          <cell r="V4">
            <v>0</v>
          </cell>
        </row>
        <row r="20">
          <cell r="T20">
            <v>157716.58000000002</v>
          </cell>
          <cell r="U20">
            <v>0</v>
          </cell>
          <cell r="V20">
            <v>0</v>
          </cell>
        </row>
        <row r="27">
          <cell r="T27">
            <v>4477.83</v>
          </cell>
          <cell r="U27">
            <v>0</v>
          </cell>
          <cell r="V27">
            <v>0</v>
          </cell>
        </row>
        <row r="37">
          <cell r="T37">
            <v>449922.48</v>
          </cell>
          <cell r="U37">
            <v>0</v>
          </cell>
          <cell r="V37">
            <v>4355.29</v>
          </cell>
        </row>
        <row r="121">
          <cell r="T121">
            <v>13946.59</v>
          </cell>
          <cell r="U121">
            <v>0</v>
          </cell>
          <cell r="V121">
            <v>0</v>
          </cell>
        </row>
        <row r="133">
          <cell r="T133">
            <v>5183.8900000000003</v>
          </cell>
          <cell r="U133">
            <v>0</v>
          </cell>
          <cell r="V133">
            <v>0</v>
          </cell>
        </row>
        <row r="136">
          <cell r="T136">
            <v>0</v>
          </cell>
          <cell r="U136">
            <v>0</v>
          </cell>
          <cell r="V136">
            <v>0</v>
          </cell>
        </row>
      </sheetData>
      <sheetData sheetId="11">
        <row r="5">
          <cell r="T5">
            <v>350619.42</v>
          </cell>
          <cell r="U5">
            <v>0</v>
          </cell>
          <cell r="V5">
            <v>0</v>
          </cell>
        </row>
        <row r="22">
          <cell r="T22">
            <v>1000</v>
          </cell>
          <cell r="U22">
            <v>0</v>
          </cell>
          <cell r="V22">
            <v>0</v>
          </cell>
        </row>
        <row r="24">
          <cell r="T24">
            <v>1486.95</v>
          </cell>
          <cell r="U24">
            <v>0</v>
          </cell>
          <cell r="V24">
            <v>0</v>
          </cell>
        </row>
        <row r="41">
          <cell r="T41">
            <v>838.3</v>
          </cell>
          <cell r="U41">
            <v>0</v>
          </cell>
          <cell r="V41">
            <v>0</v>
          </cell>
        </row>
        <row r="45">
          <cell r="T45">
            <v>435</v>
          </cell>
          <cell r="U45">
            <v>0</v>
          </cell>
          <cell r="V45">
            <v>0</v>
          </cell>
        </row>
        <row r="48">
          <cell r="T48">
            <v>13551.160000000002</v>
          </cell>
          <cell r="U48">
            <v>0</v>
          </cell>
          <cell r="V48">
            <v>0</v>
          </cell>
        </row>
        <row r="68">
          <cell r="T68">
            <v>700.76</v>
          </cell>
          <cell r="U68">
            <v>0</v>
          </cell>
          <cell r="V68">
            <v>0</v>
          </cell>
        </row>
        <row r="70">
          <cell r="T70">
            <v>27580.35</v>
          </cell>
          <cell r="U70">
            <v>0</v>
          </cell>
          <cell r="V70">
            <v>0</v>
          </cell>
        </row>
        <row r="74">
          <cell r="T74">
            <v>24673.460000000003</v>
          </cell>
          <cell r="U74">
            <v>0</v>
          </cell>
          <cell r="V74">
            <v>0</v>
          </cell>
        </row>
        <row r="99">
          <cell r="T99">
            <v>0</v>
          </cell>
          <cell r="U99">
            <v>0</v>
          </cell>
          <cell r="V99">
            <v>0</v>
          </cell>
        </row>
      </sheetData>
      <sheetData sheetId="12">
        <row r="5">
          <cell r="T5">
            <v>23965</v>
          </cell>
          <cell r="U5">
            <v>0</v>
          </cell>
          <cell r="V5">
            <v>0</v>
          </cell>
        </row>
        <row r="8">
          <cell r="T8">
            <v>0</v>
          </cell>
          <cell r="U8">
            <v>0</v>
          </cell>
          <cell r="V8">
            <v>0</v>
          </cell>
        </row>
        <row r="9">
          <cell r="T9">
            <v>2966.61</v>
          </cell>
          <cell r="U9">
            <v>0</v>
          </cell>
          <cell r="V9">
            <v>0</v>
          </cell>
        </row>
        <row r="17">
          <cell r="T17">
            <v>198978</v>
          </cell>
          <cell r="U17">
            <v>0</v>
          </cell>
          <cell r="V17">
            <v>0</v>
          </cell>
        </row>
        <row r="21">
          <cell r="T21">
            <v>54769</v>
          </cell>
          <cell r="U21">
            <v>0</v>
          </cell>
          <cell r="V21">
            <v>0</v>
          </cell>
        </row>
        <row r="24">
          <cell r="T24">
            <v>0</v>
          </cell>
          <cell r="U24">
            <v>0</v>
          </cell>
          <cell r="V24">
            <v>0</v>
          </cell>
        </row>
        <row r="26">
          <cell r="T26">
            <v>56759.98</v>
          </cell>
          <cell r="U26">
            <v>0</v>
          </cell>
          <cell r="V26">
            <v>0</v>
          </cell>
        </row>
        <row r="30">
          <cell r="T30">
            <v>48080</v>
          </cell>
          <cell r="U30">
            <v>0</v>
          </cell>
          <cell r="V30">
            <v>0</v>
          </cell>
        </row>
        <row r="33">
          <cell r="T33">
            <v>0</v>
          </cell>
          <cell r="U33">
            <v>0</v>
          </cell>
          <cell r="V33">
            <v>0</v>
          </cell>
        </row>
        <row r="35">
          <cell r="T35">
            <v>1075305.54</v>
          </cell>
          <cell r="U35">
            <v>9658.7999999999993</v>
          </cell>
          <cell r="V35">
            <v>0</v>
          </cell>
        </row>
        <row r="50">
          <cell r="T50">
            <v>187075</v>
          </cell>
          <cell r="U50">
            <v>0</v>
          </cell>
          <cell r="V50">
            <v>0</v>
          </cell>
        </row>
        <row r="55">
          <cell r="T55">
            <v>55507</v>
          </cell>
          <cell r="U55">
            <v>0</v>
          </cell>
          <cell r="V55">
            <v>0</v>
          </cell>
        </row>
        <row r="59">
          <cell r="T59">
            <v>2762</v>
          </cell>
          <cell r="U59">
            <v>0</v>
          </cell>
          <cell r="V59">
            <v>0</v>
          </cell>
        </row>
        <row r="62">
          <cell r="T62">
            <v>62405.71</v>
          </cell>
          <cell r="U62">
            <v>0</v>
          </cell>
          <cell r="V62">
            <v>0</v>
          </cell>
        </row>
        <row r="65">
          <cell r="T65">
            <v>5320</v>
          </cell>
          <cell r="U65">
            <v>0</v>
          </cell>
          <cell r="V65">
            <v>0</v>
          </cell>
        </row>
        <row r="67">
          <cell r="T67">
            <v>1760.6</v>
          </cell>
          <cell r="U67">
            <v>0</v>
          </cell>
          <cell r="V67">
            <v>0</v>
          </cell>
        </row>
        <row r="79">
          <cell r="T79">
            <v>14095.949999999999</v>
          </cell>
          <cell r="U79">
            <v>0</v>
          </cell>
          <cell r="V79">
            <v>0</v>
          </cell>
        </row>
        <row r="104">
          <cell r="T104">
            <v>0</v>
          </cell>
          <cell r="U104">
            <v>0</v>
          </cell>
          <cell r="V104">
            <v>0</v>
          </cell>
        </row>
        <row r="106">
          <cell r="T106">
            <v>130777.87</v>
          </cell>
          <cell r="U106">
            <v>0</v>
          </cell>
          <cell r="V106">
            <v>0</v>
          </cell>
        </row>
      </sheetData>
      <sheetData sheetId="13">
        <row r="24">
          <cell r="T24">
            <v>623045.67000000004</v>
          </cell>
          <cell r="U24">
            <v>0</v>
          </cell>
          <cell r="V24">
            <v>221352.77</v>
          </cell>
        </row>
      </sheetData>
      <sheetData sheetId="14">
        <row r="4">
          <cell r="T4">
            <v>1989051.9699999997</v>
          </cell>
          <cell r="U4">
            <v>0</v>
          </cell>
          <cell r="V4">
            <v>0</v>
          </cell>
        </row>
        <row r="99">
          <cell r="T99">
            <v>0</v>
          </cell>
          <cell r="U99">
            <v>0</v>
          </cell>
          <cell r="V99">
            <v>0</v>
          </cell>
        </row>
        <row r="100">
          <cell r="T100">
            <v>8335.0499999999993</v>
          </cell>
          <cell r="U100">
            <v>0</v>
          </cell>
          <cell r="V100">
            <v>0</v>
          </cell>
        </row>
      </sheetData>
      <sheetData sheetId="15"/>
      <sheetData sheetId="16"/>
      <sheetData sheetId="1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Plánovanie, manažment a kontr"/>
      <sheetName val="2. Propagácia a marketing"/>
      <sheetName val="3.Interné služby"/>
      <sheetName val="4.Služby občanov"/>
      <sheetName val="5.Bezpečnosť, právo a por."/>
      <sheetName val="6.Odpadové hospodárstvo"/>
      <sheetName val="7.Komunikácie"/>
      <sheetName val="8.Doprava"/>
      <sheetName val="9. Vzdelávanie"/>
      <sheetName val="10. Šport"/>
      <sheetName val="11. Kultúra"/>
      <sheetName val="12. Prostredie pre život"/>
      <sheetName val="13. Sociálna starostlivosť"/>
      <sheetName val="14. Bývanie"/>
      <sheetName val="15. Administratíva"/>
      <sheetName val="programy spolu"/>
      <sheetName val="Hárok1"/>
    </sheetNames>
    <sheetDataSet>
      <sheetData sheetId="0">
        <row r="5">
          <cell r="T5">
            <v>100420</v>
          </cell>
          <cell r="U5">
            <v>0</v>
          </cell>
          <cell r="V5">
            <v>0</v>
          </cell>
          <cell r="W5">
            <v>95089.45</v>
          </cell>
          <cell r="X5">
            <v>0</v>
          </cell>
          <cell r="Y5">
            <v>0</v>
          </cell>
        </row>
        <row r="17">
          <cell r="T17">
            <v>46330</v>
          </cell>
          <cell r="U17">
            <v>0</v>
          </cell>
          <cell r="V17">
            <v>0</v>
          </cell>
          <cell r="W17">
            <v>44917.61</v>
          </cell>
          <cell r="X17">
            <v>0</v>
          </cell>
          <cell r="Y17">
            <v>0</v>
          </cell>
        </row>
        <row r="28">
          <cell r="T28">
            <v>88500</v>
          </cell>
          <cell r="U28">
            <v>0</v>
          </cell>
          <cell r="V28">
            <v>0</v>
          </cell>
          <cell r="W28">
            <v>81880.149999999994</v>
          </cell>
          <cell r="X28">
            <v>0</v>
          </cell>
          <cell r="Y28">
            <v>0</v>
          </cell>
        </row>
        <row r="33">
          <cell r="T33">
            <v>1400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</row>
        <row r="41">
          <cell r="T41">
            <v>21055</v>
          </cell>
          <cell r="U41">
            <v>0</v>
          </cell>
          <cell r="V41">
            <v>0</v>
          </cell>
          <cell r="W41">
            <v>16791.120000000003</v>
          </cell>
          <cell r="X41">
            <v>0</v>
          </cell>
          <cell r="Y41">
            <v>0</v>
          </cell>
        </row>
        <row r="58"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</row>
        <row r="62">
          <cell r="T62">
            <v>6200</v>
          </cell>
          <cell r="U62">
            <v>65000</v>
          </cell>
          <cell r="V62">
            <v>0</v>
          </cell>
          <cell r="W62">
            <v>96</v>
          </cell>
          <cell r="X62">
            <v>41709.160000000003</v>
          </cell>
          <cell r="Y62">
            <v>0</v>
          </cell>
        </row>
        <row r="79">
          <cell r="T79">
            <v>96940</v>
          </cell>
          <cell r="U79">
            <v>0</v>
          </cell>
          <cell r="V79">
            <v>0</v>
          </cell>
          <cell r="W79">
            <v>79235.239999999991</v>
          </cell>
          <cell r="X79">
            <v>0</v>
          </cell>
          <cell r="Y79">
            <v>0</v>
          </cell>
        </row>
        <row r="88">
          <cell r="T88">
            <v>8000</v>
          </cell>
          <cell r="U88">
            <v>0</v>
          </cell>
          <cell r="V88">
            <v>0</v>
          </cell>
          <cell r="W88">
            <v>4320</v>
          </cell>
          <cell r="X88">
            <v>0</v>
          </cell>
          <cell r="Y88">
            <v>0</v>
          </cell>
        </row>
        <row r="92">
          <cell r="T92">
            <v>8170</v>
          </cell>
          <cell r="U92">
            <v>0</v>
          </cell>
          <cell r="V92">
            <v>0</v>
          </cell>
          <cell r="W92">
            <v>6496.46</v>
          </cell>
          <cell r="X92">
            <v>0</v>
          </cell>
          <cell r="Y92">
            <v>0</v>
          </cell>
        </row>
        <row r="95"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</row>
      </sheetData>
      <sheetData sheetId="1">
        <row r="5">
          <cell r="T5">
            <v>350</v>
          </cell>
          <cell r="U5">
            <v>0</v>
          </cell>
          <cell r="V5">
            <v>0</v>
          </cell>
          <cell r="W5">
            <v>340.06</v>
          </cell>
          <cell r="X5">
            <v>0</v>
          </cell>
          <cell r="Y5">
            <v>0</v>
          </cell>
        </row>
        <row r="7">
          <cell r="T7">
            <v>4700</v>
          </cell>
          <cell r="U7">
            <v>0</v>
          </cell>
          <cell r="V7">
            <v>0</v>
          </cell>
          <cell r="W7">
            <v>4000</v>
          </cell>
          <cell r="X7">
            <v>0</v>
          </cell>
          <cell r="Y7">
            <v>0</v>
          </cell>
        </row>
        <row r="12">
          <cell r="T12">
            <v>13550</v>
          </cell>
          <cell r="U12">
            <v>0</v>
          </cell>
          <cell r="V12">
            <v>0</v>
          </cell>
          <cell r="W12">
            <v>13322.97</v>
          </cell>
          <cell r="X12">
            <v>0</v>
          </cell>
          <cell r="Y12">
            <v>0</v>
          </cell>
        </row>
        <row r="20"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</row>
        <row r="22"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</row>
        <row r="25"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</row>
        <row r="27">
          <cell r="T27">
            <v>4730</v>
          </cell>
          <cell r="U27">
            <v>0</v>
          </cell>
          <cell r="V27">
            <v>0</v>
          </cell>
          <cell r="W27">
            <v>4725</v>
          </cell>
          <cell r="X27">
            <v>0</v>
          </cell>
          <cell r="Y27">
            <v>0</v>
          </cell>
        </row>
        <row r="29">
          <cell r="T29">
            <v>8000</v>
          </cell>
          <cell r="U29">
            <v>0</v>
          </cell>
          <cell r="V29">
            <v>0</v>
          </cell>
          <cell r="W29">
            <v>8000</v>
          </cell>
          <cell r="X29">
            <v>0</v>
          </cell>
          <cell r="Y29">
            <v>0</v>
          </cell>
        </row>
        <row r="32">
          <cell r="T32">
            <v>8650</v>
          </cell>
          <cell r="U32">
            <v>0</v>
          </cell>
          <cell r="V32">
            <v>0</v>
          </cell>
          <cell r="W32">
            <v>6049.58</v>
          </cell>
          <cell r="X32">
            <v>0</v>
          </cell>
          <cell r="Y32">
            <v>0</v>
          </cell>
        </row>
        <row r="46">
          <cell r="T46">
            <v>2200</v>
          </cell>
          <cell r="U46">
            <v>0</v>
          </cell>
          <cell r="V46">
            <v>0</v>
          </cell>
          <cell r="W46">
            <v>2200</v>
          </cell>
          <cell r="X46">
            <v>0</v>
          </cell>
          <cell r="Y46">
            <v>0</v>
          </cell>
        </row>
        <row r="51">
          <cell r="T51">
            <v>5800</v>
          </cell>
          <cell r="U51">
            <v>0</v>
          </cell>
          <cell r="V51">
            <v>0</v>
          </cell>
          <cell r="W51">
            <v>3904.8700000000003</v>
          </cell>
          <cell r="X51">
            <v>0</v>
          </cell>
          <cell r="Y51">
            <v>0</v>
          </cell>
        </row>
      </sheetData>
      <sheetData sheetId="2">
        <row r="4">
          <cell r="T4">
            <v>93940</v>
          </cell>
          <cell r="U4">
            <v>8700</v>
          </cell>
          <cell r="V4">
            <v>0</v>
          </cell>
          <cell r="W4">
            <v>87313.47</v>
          </cell>
          <cell r="X4">
            <v>8579.42</v>
          </cell>
          <cell r="Y4">
            <v>0</v>
          </cell>
        </row>
        <row r="20">
          <cell r="T20">
            <v>22200</v>
          </cell>
          <cell r="U20">
            <v>0</v>
          </cell>
          <cell r="V20">
            <v>0</v>
          </cell>
          <cell r="W20">
            <v>5183.54</v>
          </cell>
          <cell r="X20">
            <v>0</v>
          </cell>
          <cell r="Y20">
            <v>0</v>
          </cell>
        </row>
        <row r="26">
          <cell r="T26">
            <v>1800</v>
          </cell>
          <cell r="U26">
            <v>0</v>
          </cell>
          <cell r="V26">
            <v>0</v>
          </cell>
          <cell r="W26">
            <v>375.28</v>
          </cell>
          <cell r="X26">
            <v>0</v>
          </cell>
          <cell r="Y26">
            <v>0</v>
          </cell>
        </row>
        <row r="31">
          <cell r="T31">
            <v>10990</v>
          </cell>
          <cell r="U31">
            <v>0</v>
          </cell>
          <cell r="V31">
            <v>0</v>
          </cell>
          <cell r="W31">
            <v>10982.800000000001</v>
          </cell>
          <cell r="X31">
            <v>0</v>
          </cell>
          <cell r="Y31">
            <v>0</v>
          </cell>
        </row>
        <row r="34">
          <cell r="T34">
            <v>175140</v>
          </cell>
          <cell r="U34">
            <v>0</v>
          </cell>
          <cell r="V34">
            <v>0</v>
          </cell>
          <cell r="W34">
            <v>147025.38000000006</v>
          </cell>
          <cell r="X34">
            <v>0</v>
          </cell>
          <cell r="Y34">
            <v>0</v>
          </cell>
        </row>
        <row r="84">
          <cell r="T84">
            <v>2000</v>
          </cell>
          <cell r="U84">
            <v>11100</v>
          </cell>
          <cell r="V84">
            <v>0</v>
          </cell>
          <cell r="W84">
            <v>1300</v>
          </cell>
          <cell r="X84">
            <v>11072.25</v>
          </cell>
          <cell r="Y84">
            <v>0</v>
          </cell>
        </row>
        <row r="89">
          <cell r="T89">
            <v>5000</v>
          </cell>
          <cell r="U89">
            <v>0</v>
          </cell>
          <cell r="V89">
            <v>0</v>
          </cell>
          <cell r="W89">
            <v>4965.4799999999996</v>
          </cell>
          <cell r="X89">
            <v>0</v>
          </cell>
          <cell r="Y89">
            <v>0</v>
          </cell>
        </row>
        <row r="95">
          <cell r="T95">
            <v>550</v>
          </cell>
          <cell r="U95">
            <v>0</v>
          </cell>
          <cell r="V95">
            <v>0</v>
          </cell>
          <cell r="W95">
            <v>550</v>
          </cell>
          <cell r="X95">
            <v>0</v>
          </cell>
          <cell r="Y95">
            <v>0</v>
          </cell>
        </row>
      </sheetData>
      <sheetData sheetId="3">
        <row r="4">
          <cell r="T4">
            <v>25520</v>
          </cell>
          <cell r="U4">
            <v>0</v>
          </cell>
          <cell r="V4">
            <v>0</v>
          </cell>
          <cell r="W4">
            <v>13883.619999999999</v>
          </cell>
          <cell r="X4">
            <v>0</v>
          </cell>
          <cell r="Y4">
            <v>0</v>
          </cell>
        </row>
        <row r="17">
          <cell r="T17">
            <v>26900</v>
          </cell>
          <cell r="U17">
            <v>0</v>
          </cell>
          <cell r="V17">
            <v>0</v>
          </cell>
          <cell r="W17">
            <v>26478.920000000002</v>
          </cell>
          <cell r="X17">
            <v>0</v>
          </cell>
          <cell r="Y17">
            <v>0</v>
          </cell>
        </row>
        <row r="28">
          <cell r="T28">
            <v>1000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30"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</row>
      </sheetData>
      <sheetData sheetId="4">
        <row r="5">
          <cell r="T5">
            <v>652460</v>
          </cell>
          <cell r="U5">
            <v>5600</v>
          </cell>
          <cell r="V5">
            <v>0</v>
          </cell>
          <cell r="W5">
            <v>574629.2300000001</v>
          </cell>
          <cell r="X5">
            <v>5590.42</v>
          </cell>
          <cell r="Y5">
            <v>0</v>
          </cell>
        </row>
        <row r="60">
          <cell r="T60">
            <v>135500</v>
          </cell>
          <cell r="U60">
            <v>0</v>
          </cell>
          <cell r="V60">
            <v>0</v>
          </cell>
          <cell r="W60">
            <v>126077.17</v>
          </cell>
          <cell r="X60">
            <v>0</v>
          </cell>
          <cell r="Y60">
            <v>0</v>
          </cell>
        </row>
        <row r="82">
          <cell r="T82">
            <v>67000</v>
          </cell>
          <cell r="U82">
            <v>0</v>
          </cell>
          <cell r="V82">
            <v>0</v>
          </cell>
          <cell r="W82">
            <v>57242.55</v>
          </cell>
          <cell r="X82">
            <v>0</v>
          </cell>
          <cell r="Y82">
            <v>0</v>
          </cell>
        </row>
        <row r="85">
          <cell r="T85">
            <v>71330</v>
          </cell>
          <cell r="U85">
            <v>0</v>
          </cell>
          <cell r="V85">
            <v>0</v>
          </cell>
          <cell r="W85">
            <v>57726.689999999995</v>
          </cell>
          <cell r="X85">
            <v>0</v>
          </cell>
          <cell r="Y85">
            <v>0</v>
          </cell>
        </row>
        <row r="93">
          <cell r="T93">
            <v>96550</v>
          </cell>
          <cell r="U93">
            <v>0</v>
          </cell>
          <cell r="V93">
            <v>0</v>
          </cell>
          <cell r="W93">
            <v>77467.839999999997</v>
          </cell>
          <cell r="X93">
            <v>0</v>
          </cell>
          <cell r="Y93">
            <v>0</v>
          </cell>
        </row>
        <row r="95">
          <cell r="T95">
            <v>6150</v>
          </cell>
          <cell r="U95">
            <v>0</v>
          </cell>
          <cell r="V95">
            <v>0</v>
          </cell>
          <cell r="W95">
            <v>3509.87</v>
          </cell>
          <cell r="X95">
            <v>0</v>
          </cell>
          <cell r="Y95">
            <v>0</v>
          </cell>
        </row>
        <row r="113">
          <cell r="T113">
            <v>0</v>
          </cell>
          <cell r="U113">
            <v>115000</v>
          </cell>
          <cell r="V113">
            <v>0</v>
          </cell>
          <cell r="W113">
            <v>0</v>
          </cell>
          <cell r="X113">
            <v>115000</v>
          </cell>
          <cell r="Y113">
            <v>0</v>
          </cell>
        </row>
        <row r="120">
          <cell r="T120">
            <v>88712</v>
          </cell>
          <cell r="U120">
            <v>0</v>
          </cell>
          <cell r="V120">
            <v>0</v>
          </cell>
          <cell r="W120">
            <v>88711.37</v>
          </cell>
          <cell r="X120">
            <v>0</v>
          </cell>
          <cell r="Y120">
            <v>0</v>
          </cell>
        </row>
        <row r="123">
          <cell r="T123">
            <v>94516</v>
          </cell>
          <cell r="U123">
            <v>0</v>
          </cell>
          <cell r="V123">
            <v>0</v>
          </cell>
          <cell r="W123">
            <v>94515.24</v>
          </cell>
          <cell r="X123">
            <v>0</v>
          </cell>
          <cell r="Y123">
            <v>0</v>
          </cell>
        </row>
        <row r="126"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</row>
        <row r="130">
          <cell r="T130">
            <v>8300</v>
          </cell>
          <cell r="U130">
            <v>0</v>
          </cell>
          <cell r="V130">
            <v>0</v>
          </cell>
          <cell r="W130">
            <v>5000</v>
          </cell>
          <cell r="X130">
            <v>0</v>
          </cell>
          <cell r="Y130">
            <v>0</v>
          </cell>
        </row>
        <row r="132">
          <cell r="T132">
            <v>3000</v>
          </cell>
          <cell r="U132">
            <v>0</v>
          </cell>
          <cell r="V132">
            <v>0</v>
          </cell>
          <cell r="W132">
            <v>3000</v>
          </cell>
          <cell r="X132">
            <v>0</v>
          </cell>
          <cell r="Y132">
            <v>0</v>
          </cell>
        </row>
      </sheetData>
      <sheetData sheetId="5">
        <row r="5">
          <cell r="T5">
            <v>9190</v>
          </cell>
          <cell r="U5">
            <v>91000</v>
          </cell>
          <cell r="V5">
            <v>0</v>
          </cell>
          <cell r="W5">
            <v>8825.25</v>
          </cell>
          <cell r="X5">
            <v>90773.48</v>
          </cell>
          <cell r="Y5">
            <v>0</v>
          </cell>
        </row>
        <row r="10">
          <cell r="T10">
            <v>803060</v>
          </cell>
          <cell r="U10">
            <v>0</v>
          </cell>
          <cell r="V10">
            <v>0</v>
          </cell>
          <cell r="W10">
            <v>726797.29</v>
          </cell>
          <cell r="X10">
            <v>0</v>
          </cell>
          <cell r="Y10">
            <v>0</v>
          </cell>
        </row>
        <row r="25"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</row>
        <row r="28"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30">
          <cell r="T30">
            <v>137950</v>
          </cell>
          <cell r="U30">
            <v>0</v>
          </cell>
          <cell r="V30">
            <v>0</v>
          </cell>
          <cell r="W30">
            <v>136138.75</v>
          </cell>
          <cell r="X30">
            <v>0</v>
          </cell>
          <cell r="Y30">
            <v>0</v>
          </cell>
        </row>
      </sheetData>
      <sheetData sheetId="6">
        <row r="5"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</row>
        <row r="7">
          <cell r="T7">
            <v>0</v>
          </cell>
          <cell r="U7">
            <v>140000</v>
          </cell>
          <cell r="V7">
            <v>0</v>
          </cell>
          <cell r="W7">
            <v>0</v>
          </cell>
          <cell r="X7">
            <v>139993.16</v>
          </cell>
          <cell r="Y7">
            <v>0</v>
          </cell>
        </row>
        <row r="15">
          <cell r="T15">
            <v>70000</v>
          </cell>
          <cell r="U15">
            <v>0</v>
          </cell>
          <cell r="V15">
            <v>0</v>
          </cell>
          <cell r="W15">
            <v>69700.92</v>
          </cell>
          <cell r="X15">
            <v>0</v>
          </cell>
          <cell r="Y15">
            <v>0</v>
          </cell>
        </row>
        <row r="17">
          <cell r="T17">
            <v>267231</v>
          </cell>
          <cell r="U17">
            <v>0</v>
          </cell>
          <cell r="V17">
            <v>0</v>
          </cell>
          <cell r="W17">
            <v>267230.02</v>
          </cell>
          <cell r="X17">
            <v>0</v>
          </cell>
          <cell r="Y17">
            <v>0</v>
          </cell>
        </row>
        <row r="19">
          <cell r="T19">
            <v>93490</v>
          </cell>
          <cell r="U19">
            <v>0</v>
          </cell>
          <cell r="V19">
            <v>0</v>
          </cell>
          <cell r="W19">
            <v>79756.25</v>
          </cell>
          <cell r="X19">
            <v>0</v>
          </cell>
          <cell r="Y19">
            <v>0</v>
          </cell>
        </row>
        <row r="26">
          <cell r="T26">
            <v>26395</v>
          </cell>
          <cell r="U26">
            <v>0</v>
          </cell>
          <cell r="V26">
            <v>0</v>
          </cell>
          <cell r="W26">
            <v>26394.06</v>
          </cell>
          <cell r="X26">
            <v>0</v>
          </cell>
          <cell r="Y26">
            <v>0</v>
          </cell>
        </row>
        <row r="28">
          <cell r="T28">
            <v>9000</v>
          </cell>
          <cell r="U28">
            <v>0</v>
          </cell>
          <cell r="V28">
            <v>0</v>
          </cell>
          <cell r="W28">
            <v>8396.16</v>
          </cell>
          <cell r="X28">
            <v>0</v>
          </cell>
          <cell r="Y28">
            <v>0</v>
          </cell>
        </row>
        <row r="31"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</row>
        <row r="33">
          <cell r="T33">
            <v>29600</v>
          </cell>
          <cell r="U33">
            <v>0</v>
          </cell>
          <cell r="V33">
            <v>0</v>
          </cell>
          <cell r="W33">
            <v>29547.97</v>
          </cell>
          <cell r="X33">
            <v>0</v>
          </cell>
          <cell r="Y33">
            <v>0</v>
          </cell>
        </row>
        <row r="36"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</row>
        <row r="39"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</row>
      </sheetData>
      <sheetData sheetId="7">
        <row r="4">
          <cell r="T4">
            <v>150296</v>
          </cell>
          <cell r="U4">
            <v>0</v>
          </cell>
          <cell r="V4">
            <v>0</v>
          </cell>
          <cell r="W4">
            <v>150295.24</v>
          </cell>
          <cell r="X4">
            <v>0</v>
          </cell>
          <cell r="Y4">
            <v>0</v>
          </cell>
        </row>
        <row r="7"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</row>
      </sheetData>
      <sheetData sheetId="8">
        <row r="4">
          <cell r="T4">
            <v>3800</v>
          </cell>
          <cell r="U4">
            <v>0</v>
          </cell>
          <cell r="V4">
            <v>0</v>
          </cell>
          <cell r="W4">
            <v>3597.5100000000007</v>
          </cell>
          <cell r="X4">
            <v>0</v>
          </cell>
          <cell r="Y4">
            <v>0</v>
          </cell>
        </row>
        <row r="20">
          <cell r="T20">
            <v>201563</v>
          </cell>
          <cell r="U20">
            <v>0</v>
          </cell>
          <cell r="V20">
            <v>0</v>
          </cell>
          <cell r="W20">
            <v>201563</v>
          </cell>
          <cell r="X20">
            <v>0</v>
          </cell>
          <cell r="Y20">
            <v>0</v>
          </cell>
        </row>
        <row r="21">
          <cell r="T21">
            <v>311175</v>
          </cell>
          <cell r="U21">
            <v>15046</v>
          </cell>
          <cell r="V21">
            <v>0</v>
          </cell>
          <cell r="W21">
            <v>311175</v>
          </cell>
          <cell r="X21">
            <v>15046</v>
          </cell>
          <cell r="Y21">
            <v>0</v>
          </cell>
        </row>
        <row r="22">
          <cell r="T22">
            <v>488852</v>
          </cell>
          <cell r="U22">
            <v>11681</v>
          </cell>
          <cell r="V22">
            <v>0</v>
          </cell>
          <cell r="W22">
            <v>488852</v>
          </cell>
          <cell r="X22">
            <v>11680.96</v>
          </cell>
          <cell r="Y22">
            <v>0</v>
          </cell>
        </row>
        <row r="23"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T24">
            <v>242603</v>
          </cell>
          <cell r="U24">
            <v>0</v>
          </cell>
          <cell r="V24">
            <v>0</v>
          </cell>
          <cell r="W24">
            <v>242603</v>
          </cell>
          <cell r="X24">
            <v>0</v>
          </cell>
          <cell r="Y24">
            <v>0</v>
          </cell>
        </row>
        <row r="25">
          <cell r="T25">
            <v>259796</v>
          </cell>
          <cell r="U25">
            <v>0</v>
          </cell>
          <cell r="V25">
            <v>0</v>
          </cell>
          <cell r="W25">
            <v>259796</v>
          </cell>
          <cell r="X25">
            <v>0</v>
          </cell>
          <cell r="Y25">
            <v>0</v>
          </cell>
        </row>
        <row r="26">
          <cell r="T26">
            <v>258931</v>
          </cell>
          <cell r="U26">
            <v>56400</v>
          </cell>
          <cell r="V26">
            <v>0</v>
          </cell>
          <cell r="W26">
            <v>258931</v>
          </cell>
          <cell r="X26">
            <v>56375.12</v>
          </cell>
          <cell r="Y26">
            <v>0</v>
          </cell>
        </row>
        <row r="27">
          <cell r="T27">
            <v>42840</v>
          </cell>
          <cell r="U27">
            <v>0</v>
          </cell>
          <cell r="V27">
            <v>0</v>
          </cell>
          <cell r="W27">
            <v>42840</v>
          </cell>
          <cell r="X27">
            <v>0</v>
          </cell>
          <cell r="Y27">
            <v>0</v>
          </cell>
        </row>
        <row r="29">
          <cell r="T29">
            <v>549672</v>
          </cell>
          <cell r="U29">
            <v>9240</v>
          </cell>
          <cell r="V29">
            <v>0</v>
          </cell>
          <cell r="W29">
            <v>549672</v>
          </cell>
          <cell r="X29">
            <v>9240</v>
          </cell>
          <cell r="Y29">
            <v>0</v>
          </cell>
        </row>
        <row r="32">
          <cell r="T32">
            <v>855440</v>
          </cell>
          <cell r="U32">
            <v>0</v>
          </cell>
          <cell r="V32">
            <v>0</v>
          </cell>
          <cell r="W32">
            <v>855440</v>
          </cell>
          <cell r="X32">
            <v>0</v>
          </cell>
          <cell r="Y32">
            <v>0</v>
          </cell>
        </row>
        <row r="36">
          <cell r="T36">
            <v>1485900</v>
          </cell>
          <cell r="U36">
            <v>0</v>
          </cell>
          <cell r="V36">
            <v>0</v>
          </cell>
          <cell r="W36">
            <v>1485900</v>
          </cell>
          <cell r="X36">
            <v>0</v>
          </cell>
          <cell r="Y36">
            <v>0</v>
          </cell>
        </row>
        <row r="41">
          <cell r="T41">
            <v>1253413</v>
          </cell>
          <cell r="U41">
            <v>68795</v>
          </cell>
          <cell r="V41">
            <v>0</v>
          </cell>
          <cell r="W41">
            <v>1253413</v>
          </cell>
          <cell r="X41">
            <v>68637.929999999993</v>
          </cell>
          <cell r="Y41">
            <v>0</v>
          </cell>
        </row>
        <row r="44">
          <cell r="T44">
            <v>1026169</v>
          </cell>
          <cell r="U44">
            <v>0</v>
          </cell>
          <cell r="V44">
            <v>0</v>
          </cell>
          <cell r="W44">
            <v>1026169</v>
          </cell>
          <cell r="X44">
            <v>0</v>
          </cell>
          <cell r="Y44">
            <v>0</v>
          </cell>
        </row>
        <row r="47">
          <cell r="T47">
            <v>590147</v>
          </cell>
          <cell r="U47">
            <v>0</v>
          </cell>
          <cell r="V47">
            <v>0</v>
          </cell>
          <cell r="W47">
            <v>590147</v>
          </cell>
          <cell r="X47">
            <v>0</v>
          </cell>
          <cell r="Y47">
            <v>0</v>
          </cell>
        </row>
        <row r="51">
          <cell r="T51">
            <v>517868</v>
          </cell>
          <cell r="U51">
            <v>0</v>
          </cell>
          <cell r="V51">
            <v>0</v>
          </cell>
          <cell r="W51">
            <v>517868</v>
          </cell>
          <cell r="X51">
            <v>0</v>
          </cell>
          <cell r="Y51">
            <v>0</v>
          </cell>
        </row>
        <row r="52">
          <cell r="T52">
            <v>231400</v>
          </cell>
          <cell r="U52">
            <v>0</v>
          </cell>
          <cell r="V52">
            <v>0</v>
          </cell>
          <cell r="W52">
            <v>231400</v>
          </cell>
          <cell r="X52">
            <v>0</v>
          </cell>
          <cell r="Y52">
            <v>0</v>
          </cell>
        </row>
        <row r="53">
          <cell r="T53">
            <v>351151</v>
          </cell>
          <cell r="U53">
            <v>0</v>
          </cell>
          <cell r="V53">
            <v>0</v>
          </cell>
          <cell r="W53">
            <v>344600.22</v>
          </cell>
          <cell r="X53">
            <v>0</v>
          </cell>
          <cell r="Y53">
            <v>0</v>
          </cell>
        </row>
        <row r="70">
          <cell r="T70">
            <v>832815</v>
          </cell>
          <cell r="U70">
            <v>26309</v>
          </cell>
          <cell r="V70">
            <v>0</v>
          </cell>
          <cell r="W70">
            <v>621982.06000000006</v>
          </cell>
          <cell r="X70">
            <v>25306.79</v>
          </cell>
          <cell r="Y70">
            <v>0</v>
          </cell>
        </row>
        <row r="71">
          <cell r="T71">
            <v>213494</v>
          </cell>
          <cell r="U71">
            <v>0</v>
          </cell>
          <cell r="V71">
            <v>0</v>
          </cell>
          <cell r="W71">
            <v>161788.28999999998</v>
          </cell>
          <cell r="X71">
            <v>0</v>
          </cell>
          <cell r="Y71">
            <v>0</v>
          </cell>
        </row>
        <row r="78">
          <cell r="T78">
            <v>773494</v>
          </cell>
          <cell r="U78">
            <v>0</v>
          </cell>
          <cell r="V78">
            <v>0</v>
          </cell>
          <cell r="W78">
            <v>388913.99</v>
          </cell>
          <cell r="X78">
            <v>0</v>
          </cell>
          <cell r="Y78">
            <v>0</v>
          </cell>
        </row>
      </sheetData>
      <sheetData sheetId="9">
        <row r="4">
          <cell r="T4">
            <v>4000</v>
          </cell>
          <cell r="U4">
            <v>0</v>
          </cell>
          <cell r="V4">
            <v>0</v>
          </cell>
          <cell r="W4">
            <v>1332.76</v>
          </cell>
          <cell r="X4">
            <v>0</v>
          </cell>
          <cell r="Y4">
            <v>0</v>
          </cell>
        </row>
        <row r="12">
          <cell r="T12">
            <v>38940</v>
          </cell>
          <cell r="U12">
            <v>0</v>
          </cell>
          <cell r="V12">
            <v>0</v>
          </cell>
          <cell r="W12">
            <v>21972.060000000005</v>
          </cell>
          <cell r="X12">
            <v>0</v>
          </cell>
          <cell r="Y12">
            <v>0</v>
          </cell>
        </row>
        <row r="30">
          <cell r="T30">
            <v>60300</v>
          </cell>
          <cell r="U30">
            <v>0</v>
          </cell>
          <cell r="V30">
            <v>0</v>
          </cell>
          <cell r="W30">
            <v>51888.53</v>
          </cell>
          <cell r="X30">
            <v>0</v>
          </cell>
          <cell r="Y30">
            <v>0</v>
          </cell>
        </row>
        <row r="48">
          <cell r="T48">
            <v>18500</v>
          </cell>
          <cell r="U48">
            <v>17000</v>
          </cell>
          <cell r="V48">
            <v>0</v>
          </cell>
          <cell r="W48">
            <v>17309.63</v>
          </cell>
          <cell r="X48">
            <v>16983.05</v>
          </cell>
          <cell r="Y48">
            <v>0</v>
          </cell>
        </row>
        <row r="58">
          <cell r="T58">
            <v>163500</v>
          </cell>
          <cell r="U58">
            <v>3200</v>
          </cell>
          <cell r="V58">
            <v>0</v>
          </cell>
          <cell r="W58">
            <v>159955.13999999998</v>
          </cell>
          <cell r="X58">
            <v>3200</v>
          </cell>
          <cell r="Y58">
            <v>0</v>
          </cell>
        </row>
        <row r="78">
          <cell r="T78">
            <v>9250</v>
          </cell>
          <cell r="U78">
            <v>0</v>
          </cell>
          <cell r="V78">
            <v>0</v>
          </cell>
          <cell r="W78">
            <v>7935.4</v>
          </cell>
          <cell r="X78">
            <v>0</v>
          </cell>
          <cell r="Y78">
            <v>0</v>
          </cell>
        </row>
        <row r="86">
          <cell r="T86">
            <v>820</v>
          </cell>
          <cell r="U86">
            <v>0</v>
          </cell>
          <cell r="V86">
            <v>0</v>
          </cell>
          <cell r="W86">
            <v>239.93</v>
          </cell>
          <cell r="X86">
            <v>0</v>
          </cell>
          <cell r="Y86">
            <v>0</v>
          </cell>
        </row>
        <row r="91">
          <cell r="T91">
            <v>21000</v>
          </cell>
          <cell r="U91">
            <v>0</v>
          </cell>
          <cell r="V91">
            <v>0</v>
          </cell>
          <cell r="W91">
            <v>14295.45</v>
          </cell>
          <cell r="X91">
            <v>0</v>
          </cell>
          <cell r="Y91">
            <v>0</v>
          </cell>
        </row>
        <row r="99">
          <cell r="T99">
            <v>10000</v>
          </cell>
          <cell r="U99">
            <v>0</v>
          </cell>
          <cell r="V99">
            <v>0</v>
          </cell>
          <cell r="W99">
            <v>8934.4699999999993</v>
          </cell>
          <cell r="X99">
            <v>0</v>
          </cell>
          <cell r="Y99">
            <v>0</v>
          </cell>
        </row>
      </sheetData>
      <sheetData sheetId="10">
        <row r="4">
          <cell r="T4">
            <v>15200</v>
          </cell>
          <cell r="U4">
            <v>0</v>
          </cell>
          <cell r="V4">
            <v>0</v>
          </cell>
          <cell r="W4">
            <v>12577.740000000002</v>
          </cell>
          <cell r="X4">
            <v>0</v>
          </cell>
          <cell r="Y4">
            <v>0</v>
          </cell>
        </row>
        <row r="20">
          <cell r="T20">
            <v>169500</v>
          </cell>
          <cell r="U20">
            <v>0</v>
          </cell>
          <cell r="V20">
            <v>0</v>
          </cell>
          <cell r="W20">
            <v>163237.68</v>
          </cell>
          <cell r="X20">
            <v>0</v>
          </cell>
          <cell r="Y20">
            <v>0</v>
          </cell>
        </row>
        <row r="27">
          <cell r="T27">
            <v>6100</v>
          </cell>
          <cell r="U27">
            <v>0</v>
          </cell>
          <cell r="V27">
            <v>0</v>
          </cell>
          <cell r="W27">
            <v>4675.01</v>
          </cell>
          <cell r="X27">
            <v>0</v>
          </cell>
          <cell r="Y27">
            <v>0</v>
          </cell>
        </row>
        <row r="37">
          <cell r="T37">
            <v>584815</v>
          </cell>
          <cell r="U37">
            <v>2463450</v>
          </cell>
          <cell r="V37">
            <v>4525</v>
          </cell>
          <cell r="W37">
            <v>445643.5199999999</v>
          </cell>
          <cell r="X37">
            <v>1743553.29</v>
          </cell>
          <cell r="Y37">
            <v>4523.71</v>
          </cell>
        </row>
        <row r="122">
          <cell r="T122">
            <v>17720</v>
          </cell>
          <cell r="U122">
            <v>0</v>
          </cell>
          <cell r="V122">
            <v>0</v>
          </cell>
          <cell r="W122">
            <v>7632.46</v>
          </cell>
          <cell r="X122">
            <v>0</v>
          </cell>
          <cell r="Y122">
            <v>0</v>
          </cell>
        </row>
        <row r="134">
          <cell r="T134">
            <v>16000</v>
          </cell>
          <cell r="U134">
            <v>16900</v>
          </cell>
          <cell r="V134">
            <v>0</v>
          </cell>
          <cell r="W134">
            <v>8715.4599999999991</v>
          </cell>
          <cell r="X134">
            <v>16856.68</v>
          </cell>
          <cell r="Y134">
            <v>0</v>
          </cell>
        </row>
        <row r="137">
          <cell r="T137">
            <v>10000</v>
          </cell>
          <cell r="U137">
            <v>0</v>
          </cell>
          <cell r="V137">
            <v>0</v>
          </cell>
          <cell r="W137">
            <v>7754</v>
          </cell>
          <cell r="X137">
            <v>0</v>
          </cell>
          <cell r="Y137">
            <v>0</v>
          </cell>
        </row>
      </sheetData>
      <sheetData sheetId="11">
        <row r="5">
          <cell r="T5">
            <v>366145</v>
          </cell>
          <cell r="U5">
            <v>0</v>
          </cell>
          <cell r="V5">
            <v>0</v>
          </cell>
          <cell r="W5">
            <v>362443.59</v>
          </cell>
          <cell r="X5">
            <v>0</v>
          </cell>
          <cell r="Y5">
            <v>0</v>
          </cell>
        </row>
        <row r="22">
          <cell r="T22">
            <v>900</v>
          </cell>
          <cell r="U22">
            <v>0</v>
          </cell>
          <cell r="V22">
            <v>0</v>
          </cell>
          <cell r="W22">
            <v>800</v>
          </cell>
          <cell r="X22">
            <v>0</v>
          </cell>
          <cell r="Y22">
            <v>0</v>
          </cell>
        </row>
        <row r="24">
          <cell r="T24">
            <v>900</v>
          </cell>
          <cell r="U24">
            <v>0</v>
          </cell>
          <cell r="V24">
            <v>0</v>
          </cell>
          <cell r="W24">
            <v>833.13</v>
          </cell>
          <cell r="X24">
            <v>0</v>
          </cell>
          <cell r="Y24">
            <v>0</v>
          </cell>
        </row>
        <row r="41">
          <cell r="T41">
            <v>800</v>
          </cell>
          <cell r="U41">
            <v>0</v>
          </cell>
          <cell r="V41">
            <v>0</v>
          </cell>
          <cell r="W41">
            <v>496.8</v>
          </cell>
          <cell r="X41">
            <v>0</v>
          </cell>
          <cell r="Y41">
            <v>0</v>
          </cell>
        </row>
        <row r="45">
          <cell r="T45">
            <v>3110</v>
          </cell>
          <cell r="U45">
            <v>0</v>
          </cell>
          <cell r="V45">
            <v>0</v>
          </cell>
          <cell r="W45">
            <v>1105.8</v>
          </cell>
          <cell r="X45">
            <v>0</v>
          </cell>
          <cell r="Y45">
            <v>0</v>
          </cell>
        </row>
        <row r="48">
          <cell r="T48">
            <v>29695</v>
          </cell>
          <cell r="U48">
            <v>12118</v>
          </cell>
          <cell r="V48">
            <v>0</v>
          </cell>
          <cell r="W48">
            <v>22395.17</v>
          </cell>
          <cell r="X48">
            <v>12117.13</v>
          </cell>
          <cell r="Y48">
            <v>0</v>
          </cell>
        </row>
        <row r="68">
          <cell r="T68">
            <v>500</v>
          </cell>
          <cell r="U68">
            <v>0</v>
          </cell>
          <cell r="V68">
            <v>0</v>
          </cell>
          <cell r="W68">
            <v>485.26</v>
          </cell>
          <cell r="X68">
            <v>0</v>
          </cell>
          <cell r="Y68">
            <v>0</v>
          </cell>
        </row>
        <row r="70">
          <cell r="T70">
            <v>31100</v>
          </cell>
          <cell r="U70">
            <v>0</v>
          </cell>
          <cell r="V70">
            <v>0</v>
          </cell>
          <cell r="W70">
            <v>29289.4</v>
          </cell>
          <cell r="X70">
            <v>0</v>
          </cell>
          <cell r="Y70">
            <v>0</v>
          </cell>
        </row>
        <row r="74">
          <cell r="T74">
            <v>35730</v>
          </cell>
          <cell r="U74">
            <v>35400</v>
          </cell>
          <cell r="V74">
            <v>0</v>
          </cell>
          <cell r="W74">
            <v>34373.660000000003</v>
          </cell>
          <cell r="X74">
            <v>35242.79</v>
          </cell>
          <cell r="Y74">
            <v>0</v>
          </cell>
        </row>
        <row r="100"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</row>
      </sheetData>
      <sheetData sheetId="12">
        <row r="5">
          <cell r="T5">
            <v>37020</v>
          </cell>
          <cell r="U5">
            <v>0</v>
          </cell>
          <cell r="V5">
            <v>0</v>
          </cell>
          <cell r="W5">
            <v>35850.92</v>
          </cell>
          <cell r="X5">
            <v>0</v>
          </cell>
          <cell r="Y5">
            <v>0</v>
          </cell>
        </row>
        <row r="8"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</row>
        <row r="9">
          <cell r="T9">
            <v>7025</v>
          </cell>
          <cell r="U9">
            <v>0</v>
          </cell>
          <cell r="V9">
            <v>0</v>
          </cell>
          <cell r="W9">
            <v>5263.94</v>
          </cell>
          <cell r="X9">
            <v>0</v>
          </cell>
          <cell r="Y9">
            <v>0</v>
          </cell>
        </row>
        <row r="17">
          <cell r="T17">
            <v>282850</v>
          </cell>
          <cell r="U17">
            <v>0</v>
          </cell>
          <cell r="V17">
            <v>0</v>
          </cell>
          <cell r="W17">
            <v>282850</v>
          </cell>
          <cell r="X17">
            <v>0</v>
          </cell>
          <cell r="Y17">
            <v>0</v>
          </cell>
        </row>
        <row r="21">
          <cell r="T21">
            <v>56000</v>
          </cell>
          <cell r="U21">
            <v>0</v>
          </cell>
          <cell r="V21">
            <v>0</v>
          </cell>
          <cell r="W21">
            <v>56000</v>
          </cell>
          <cell r="X21">
            <v>0</v>
          </cell>
          <cell r="Y21">
            <v>0</v>
          </cell>
        </row>
        <row r="24"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</row>
        <row r="26">
          <cell r="T26">
            <v>63520</v>
          </cell>
          <cell r="U26">
            <v>0</v>
          </cell>
          <cell r="V26">
            <v>0</v>
          </cell>
          <cell r="W26">
            <v>63515.03</v>
          </cell>
          <cell r="X26">
            <v>0</v>
          </cell>
          <cell r="Y26">
            <v>0</v>
          </cell>
        </row>
        <row r="30">
          <cell r="T30">
            <v>38204</v>
          </cell>
          <cell r="U30">
            <v>3576</v>
          </cell>
          <cell r="V30">
            <v>0</v>
          </cell>
          <cell r="W30">
            <v>38204</v>
          </cell>
          <cell r="X30">
            <v>3576</v>
          </cell>
          <cell r="Y30">
            <v>0</v>
          </cell>
        </row>
        <row r="33"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</row>
        <row r="35">
          <cell r="T35">
            <v>1159395</v>
          </cell>
          <cell r="U35">
            <v>13800</v>
          </cell>
          <cell r="V35">
            <v>0</v>
          </cell>
          <cell r="W35">
            <v>1072904.3399999999</v>
          </cell>
          <cell r="X35">
            <v>13800</v>
          </cell>
          <cell r="Y35">
            <v>0</v>
          </cell>
        </row>
        <row r="50">
          <cell r="T50">
            <v>194940</v>
          </cell>
          <cell r="U50">
            <v>0</v>
          </cell>
          <cell r="V50">
            <v>0</v>
          </cell>
          <cell r="W50">
            <v>194936</v>
          </cell>
          <cell r="X50">
            <v>0</v>
          </cell>
          <cell r="Y50">
            <v>0</v>
          </cell>
        </row>
        <row r="55">
          <cell r="T55">
            <v>50800</v>
          </cell>
          <cell r="U55">
            <v>21200</v>
          </cell>
          <cell r="V55">
            <v>0</v>
          </cell>
          <cell r="W55">
            <v>50738.36</v>
          </cell>
          <cell r="X55">
            <v>21157.74</v>
          </cell>
          <cell r="Y55">
            <v>0</v>
          </cell>
        </row>
        <row r="59">
          <cell r="T59">
            <v>5160</v>
          </cell>
          <cell r="U59">
            <v>0</v>
          </cell>
          <cell r="V59">
            <v>0</v>
          </cell>
          <cell r="W59">
            <v>5160</v>
          </cell>
          <cell r="X59">
            <v>0</v>
          </cell>
          <cell r="Y59">
            <v>0</v>
          </cell>
        </row>
        <row r="62">
          <cell r="T62">
            <v>51260</v>
          </cell>
          <cell r="U62">
            <v>0</v>
          </cell>
          <cell r="V62">
            <v>0</v>
          </cell>
          <cell r="W62">
            <v>51155.23</v>
          </cell>
          <cell r="X62">
            <v>0</v>
          </cell>
          <cell r="Y62">
            <v>0</v>
          </cell>
        </row>
        <row r="65">
          <cell r="T65">
            <v>5230</v>
          </cell>
          <cell r="U65">
            <v>0</v>
          </cell>
          <cell r="V65">
            <v>0</v>
          </cell>
          <cell r="W65">
            <v>5230</v>
          </cell>
          <cell r="X65">
            <v>0</v>
          </cell>
          <cell r="Y65">
            <v>0</v>
          </cell>
        </row>
        <row r="67">
          <cell r="T67">
            <v>1000</v>
          </cell>
          <cell r="U67">
            <v>0</v>
          </cell>
          <cell r="V67">
            <v>0</v>
          </cell>
          <cell r="W67">
            <v>937.47</v>
          </cell>
          <cell r="X67">
            <v>0</v>
          </cell>
          <cell r="Y67">
            <v>0</v>
          </cell>
        </row>
        <row r="79">
          <cell r="T79">
            <v>49000</v>
          </cell>
          <cell r="U79">
            <v>0</v>
          </cell>
          <cell r="V79">
            <v>0</v>
          </cell>
          <cell r="W79">
            <v>33271.42</v>
          </cell>
          <cell r="X79">
            <v>0</v>
          </cell>
          <cell r="Y79">
            <v>0</v>
          </cell>
        </row>
        <row r="104">
          <cell r="T104">
            <v>3000</v>
          </cell>
          <cell r="U104">
            <v>0</v>
          </cell>
          <cell r="V104">
            <v>0</v>
          </cell>
          <cell r="W104">
            <v>2500</v>
          </cell>
          <cell r="X104">
            <v>0</v>
          </cell>
          <cell r="Y104">
            <v>0</v>
          </cell>
        </row>
        <row r="106">
          <cell r="T106">
            <v>132670</v>
          </cell>
          <cell r="U106">
            <v>0</v>
          </cell>
          <cell r="V106">
            <v>0</v>
          </cell>
          <cell r="W106">
            <v>132562.10999999999</v>
          </cell>
          <cell r="X106">
            <v>0</v>
          </cell>
          <cell r="Y106">
            <v>0</v>
          </cell>
        </row>
      </sheetData>
      <sheetData sheetId="13">
        <row r="24">
          <cell r="T24">
            <v>597100</v>
          </cell>
          <cell r="U24">
            <v>0</v>
          </cell>
          <cell r="V24">
            <v>201975</v>
          </cell>
          <cell r="W24">
            <v>523549.99000000011</v>
          </cell>
          <cell r="X24">
            <v>0</v>
          </cell>
          <cell r="Y24">
            <v>208035.98</v>
          </cell>
        </row>
      </sheetData>
      <sheetData sheetId="14">
        <row r="4">
          <cell r="T4">
            <v>2173865</v>
          </cell>
          <cell r="U4">
            <v>7502</v>
          </cell>
          <cell r="V4">
            <v>0</v>
          </cell>
          <cell r="W4">
            <v>2029801.040000001</v>
          </cell>
          <cell r="X4">
            <v>0</v>
          </cell>
          <cell r="Y4">
            <v>0</v>
          </cell>
        </row>
        <row r="100"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</row>
        <row r="101">
          <cell r="T101">
            <v>15000</v>
          </cell>
          <cell r="U101">
            <v>0</v>
          </cell>
          <cell r="V101">
            <v>370000</v>
          </cell>
          <cell r="W101">
            <v>8919.3700000000008</v>
          </cell>
          <cell r="X101">
            <v>0</v>
          </cell>
          <cell r="Y101">
            <v>0</v>
          </cell>
        </row>
      </sheetData>
      <sheetData sheetId="15"/>
      <sheetData sheetId="1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Plánovanie, manažment a kontr"/>
      <sheetName val="2. Propagácia a marketing"/>
      <sheetName val="3.Interné služby"/>
      <sheetName val="4.Služby občanov"/>
      <sheetName val="5.Bezpečnosť, právo a por."/>
      <sheetName val="6.Odpadové hospodárstvo"/>
      <sheetName val="7.Komunikácie"/>
      <sheetName val="8.Doprava"/>
      <sheetName val="9. Vzdelávanie"/>
      <sheetName val="10. Šport"/>
      <sheetName val="11. Kultúra"/>
      <sheetName val="12. Prostredie pre život"/>
      <sheetName val="13. Sociálna starostlivosť"/>
      <sheetName val="14. Bývanie"/>
      <sheetName val="15. Administratíva"/>
      <sheetName val="List1"/>
    </sheetNames>
    <sheetDataSet>
      <sheetData sheetId="0" refreshError="1">
        <row r="5">
          <cell r="H5">
            <v>39379</v>
          </cell>
          <cell r="I5">
            <v>0</v>
          </cell>
          <cell r="J5">
            <v>0</v>
          </cell>
        </row>
        <row r="16">
          <cell r="H16">
            <v>26321</v>
          </cell>
          <cell r="I16">
            <v>0</v>
          </cell>
          <cell r="J16">
            <v>0</v>
          </cell>
        </row>
        <row r="27">
          <cell r="H27">
            <v>34932</v>
          </cell>
          <cell r="I27">
            <v>0</v>
          </cell>
          <cell r="J27">
            <v>0</v>
          </cell>
        </row>
        <row r="31">
          <cell r="H31">
            <v>0</v>
          </cell>
          <cell r="I31">
            <v>0</v>
          </cell>
          <cell r="J31">
            <v>0</v>
          </cell>
        </row>
        <row r="35">
          <cell r="H35">
            <v>2046</v>
          </cell>
          <cell r="I35">
            <v>0</v>
          </cell>
          <cell r="J35">
            <v>0</v>
          </cell>
        </row>
        <row r="47">
          <cell r="H47">
            <v>10904</v>
          </cell>
          <cell r="I47">
            <v>0</v>
          </cell>
          <cell r="J47">
            <v>0</v>
          </cell>
        </row>
        <row r="50">
          <cell r="H50">
            <v>9650</v>
          </cell>
          <cell r="I50">
            <v>22568</v>
          </cell>
          <cell r="J50">
            <v>0</v>
          </cell>
        </row>
        <row r="62">
          <cell r="H62">
            <v>44354</v>
          </cell>
          <cell r="I62">
            <v>0</v>
          </cell>
          <cell r="J62">
            <v>0</v>
          </cell>
        </row>
        <row r="72">
          <cell r="H72">
            <v>3600</v>
          </cell>
          <cell r="I72">
            <v>0</v>
          </cell>
          <cell r="J72">
            <v>0</v>
          </cell>
        </row>
        <row r="75">
          <cell r="H75">
            <v>8366</v>
          </cell>
          <cell r="I75">
            <v>0</v>
          </cell>
          <cell r="J75">
            <v>0</v>
          </cell>
        </row>
        <row r="79">
          <cell r="H79">
            <v>0</v>
          </cell>
          <cell r="I79">
            <v>0</v>
          </cell>
          <cell r="J79">
            <v>0</v>
          </cell>
        </row>
      </sheetData>
      <sheetData sheetId="1" refreshError="1">
        <row r="5">
          <cell r="H5">
            <v>130</v>
          </cell>
          <cell r="I5">
            <v>0</v>
          </cell>
          <cell r="J5">
            <v>0</v>
          </cell>
        </row>
        <row r="7">
          <cell r="H7">
            <v>1000</v>
          </cell>
          <cell r="I7">
            <v>0</v>
          </cell>
          <cell r="J7">
            <v>0</v>
          </cell>
        </row>
        <row r="11">
          <cell r="H11">
            <v>5765</v>
          </cell>
          <cell r="I11">
            <v>0</v>
          </cell>
          <cell r="J11">
            <v>0</v>
          </cell>
        </row>
        <row r="19">
          <cell r="H19">
            <v>1000</v>
          </cell>
          <cell r="I19">
            <v>0</v>
          </cell>
          <cell r="J19">
            <v>0</v>
          </cell>
        </row>
        <row r="21">
          <cell r="H21">
            <v>0</v>
          </cell>
          <cell r="I21">
            <v>0</v>
          </cell>
          <cell r="J21">
            <v>0</v>
          </cell>
        </row>
        <row r="24">
          <cell r="H24">
            <v>0</v>
          </cell>
          <cell r="I24">
            <v>0</v>
          </cell>
          <cell r="J24">
            <v>0</v>
          </cell>
        </row>
        <row r="26">
          <cell r="H26">
            <v>1480</v>
          </cell>
          <cell r="I26">
            <v>0</v>
          </cell>
          <cell r="J26">
            <v>0</v>
          </cell>
        </row>
        <row r="28">
          <cell r="H28">
            <v>0</v>
          </cell>
          <cell r="I28">
            <v>0</v>
          </cell>
          <cell r="J28">
            <v>0</v>
          </cell>
        </row>
        <row r="32">
          <cell r="H32">
            <v>3580</v>
          </cell>
          <cell r="I32">
            <v>0</v>
          </cell>
          <cell r="J32">
            <v>0</v>
          </cell>
        </row>
        <row r="54">
          <cell r="H54">
            <v>570</v>
          </cell>
        </row>
        <row r="60">
          <cell r="H60">
            <v>1000</v>
          </cell>
        </row>
      </sheetData>
      <sheetData sheetId="2" refreshError="1">
        <row r="4">
          <cell r="H4">
            <v>46864</v>
          </cell>
          <cell r="I4">
            <v>34000</v>
          </cell>
          <cell r="J4">
            <v>0</v>
          </cell>
        </row>
        <row r="31">
          <cell r="H31">
            <v>10900</v>
          </cell>
          <cell r="I31">
            <v>0</v>
          </cell>
          <cell r="J31">
            <v>0</v>
          </cell>
        </row>
        <row r="37">
          <cell r="H37">
            <v>3250</v>
          </cell>
          <cell r="I37">
            <v>0</v>
          </cell>
          <cell r="J37">
            <v>0</v>
          </cell>
        </row>
        <row r="43">
          <cell r="H43">
            <v>500</v>
          </cell>
          <cell r="I43">
            <v>0</v>
          </cell>
          <cell r="J43">
            <v>0</v>
          </cell>
        </row>
        <row r="47">
          <cell r="I47">
            <v>0</v>
          </cell>
          <cell r="J47">
            <v>0</v>
          </cell>
        </row>
        <row r="99">
          <cell r="H99">
            <v>4000</v>
          </cell>
        </row>
        <row r="101">
          <cell r="H101">
            <v>3700</v>
          </cell>
        </row>
        <row r="108">
          <cell r="H108">
            <v>1200</v>
          </cell>
        </row>
      </sheetData>
      <sheetData sheetId="3" refreshError="1">
        <row r="4">
          <cell r="H4">
            <v>15600</v>
          </cell>
          <cell r="I4">
            <v>0</v>
          </cell>
          <cell r="J4">
            <v>0</v>
          </cell>
        </row>
        <row r="18">
          <cell r="H18">
            <v>16737</v>
          </cell>
          <cell r="I18">
            <v>0</v>
          </cell>
          <cell r="J18">
            <v>0</v>
          </cell>
        </row>
        <row r="26">
          <cell r="H26">
            <v>200</v>
          </cell>
        </row>
        <row r="28">
          <cell r="H28">
            <v>10</v>
          </cell>
        </row>
      </sheetData>
      <sheetData sheetId="4" refreshError="1">
        <row r="5">
          <cell r="H5">
            <v>326718</v>
          </cell>
          <cell r="I5">
            <v>0</v>
          </cell>
          <cell r="J5">
            <v>0</v>
          </cell>
        </row>
        <row r="49">
          <cell r="H49">
            <v>67861</v>
          </cell>
          <cell r="I49">
            <v>3050</v>
          </cell>
          <cell r="J49">
            <v>0</v>
          </cell>
        </row>
        <row r="65">
          <cell r="I65">
            <v>3050</v>
          </cell>
        </row>
        <row r="66">
          <cell r="H66">
            <v>36887</v>
          </cell>
        </row>
        <row r="69">
          <cell r="H69">
            <v>37517</v>
          </cell>
          <cell r="I69">
            <v>0</v>
          </cell>
        </row>
        <row r="77">
          <cell r="H77">
            <v>0</v>
          </cell>
        </row>
        <row r="79">
          <cell r="H79">
            <v>1650</v>
          </cell>
        </row>
        <row r="94">
          <cell r="I94">
            <v>64679</v>
          </cell>
          <cell r="J94">
            <v>0</v>
          </cell>
        </row>
        <row r="95">
          <cell r="H95">
            <v>187042</v>
          </cell>
        </row>
        <row r="101">
          <cell r="H101">
            <v>74900</v>
          </cell>
        </row>
        <row r="102">
          <cell r="I102">
            <v>0</v>
          </cell>
          <cell r="J102">
            <v>0</v>
          </cell>
        </row>
        <row r="105">
          <cell r="I105">
            <v>0</v>
          </cell>
          <cell r="J105">
            <v>0</v>
          </cell>
        </row>
        <row r="109">
          <cell r="I109">
            <v>0</v>
          </cell>
          <cell r="J109">
            <v>0</v>
          </cell>
        </row>
        <row r="110">
          <cell r="H110">
            <v>1300</v>
          </cell>
        </row>
        <row r="111">
          <cell r="I111">
            <v>0</v>
          </cell>
          <cell r="J111">
            <v>0</v>
          </cell>
        </row>
      </sheetData>
      <sheetData sheetId="5" refreshError="1">
        <row r="5">
          <cell r="H5">
            <v>850</v>
          </cell>
          <cell r="I5">
            <v>5200</v>
          </cell>
          <cell r="J5">
            <v>0</v>
          </cell>
        </row>
        <row r="10">
          <cell r="H10">
            <v>558000</v>
          </cell>
          <cell r="I10">
            <v>0</v>
          </cell>
          <cell r="J10">
            <v>0</v>
          </cell>
        </row>
        <row r="15">
          <cell r="H15">
            <v>86950</v>
          </cell>
          <cell r="I15">
            <v>0</v>
          </cell>
          <cell r="J15">
            <v>0</v>
          </cell>
        </row>
        <row r="18">
          <cell r="H18">
            <v>13700</v>
          </cell>
          <cell r="I18">
            <v>0</v>
          </cell>
          <cell r="J18">
            <v>0</v>
          </cell>
        </row>
        <row r="20">
          <cell r="H20">
            <v>84350</v>
          </cell>
          <cell r="I20">
            <v>0</v>
          </cell>
          <cell r="J20">
            <v>0</v>
          </cell>
        </row>
      </sheetData>
      <sheetData sheetId="6" refreshError="1">
        <row r="5">
          <cell r="H5">
            <v>0</v>
          </cell>
          <cell r="I5">
            <v>0</v>
          </cell>
          <cell r="J5">
            <v>0</v>
          </cell>
        </row>
        <row r="7">
          <cell r="H7">
            <v>91205</v>
          </cell>
          <cell r="I7">
            <v>8850</v>
          </cell>
          <cell r="J7">
            <v>393048</v>
          </cell>
        </row>
        <row r="21">
          <cell r="H21">
            <v>79000</v>
          </cell>
          <cell r="I21">
            <v>0</v>
          </cell>
          <cell r="J21">
            <v>0</v>
          </cell>
        </row>
        <row r="24">
          <cell r="H24">
            <v>82000</v>
          </cell>
          <cell r="I24">
            <v>0</v>
          </cell>
          <cell r="J24">
            <v>0</v>
          </cell>
        </row>
        <row r="27">
          <cell r="H27">
            <v>96150</v>
          </cell>
          <cell r="I27">
            <v>0</v>
          </cell>
          <cell r="J27">
            <v>0</v>
          </cell>
        </row>
        <row r="31">
          <cell r="H31">
            <v>10350</v>
          </cell>
          <cell r="I31">
            <v>0</v>
          </cell>
          <cell r="J31">
            <v>0</v>
          </cell>
        </row>
        <row r="35">
          <cell r="H35">
            <v>10000</v>
          </cell>
          <cell r="I35">
            <v>0</v>
          </cell>
          <cell r="J35">
            <v>0</v>
          </cell>
        </row>
        <row r="39">
          <cell r="H39">
            <v>0</v>
          </cell>
          <cell r="I39">
            <v>120000</v>
          </cell>
          <cell r="J39">
            <v>0</v>
          </cell>
        </row>
        <row r="41">
          <cell r="H41">
            <v>9000</v>
          </cell>
          <cell r="I41">
            <v>0</v>
          </cell>
          <cell r="J41">
            <v>0</v>
          </cell>
        </row>
        <row r="44">
          <cell r="H44">
            <v>0</v>
          </cell>
          <cell r="I44">
            <v>0</v>
          </cell>
          <cell r="J44">
            <v>0</v>
          </cell>
        </row>
        <row r="47">
          <cell r="H47">
            <v>0</v>
          </cell>
          <cell r="I47">
            <v>0</v>
          </cell>
          <cell r="J47">
            <v>0</v>
          </cell>
        </row>
      </sheetData>
      <sheetData sheetId="7" refreshError="1">
        <row r="4">
          <cell r="H4">
            <v>71000</v>
          </cell>
          <cell r="I4">
            <v>0</v>
          </cell>
          <cell r="J4">
            <v>0</v>
          </cell>
        </row>
        <row r="7">
          <cell r="H7">
            <v>2850</v>
          </cell>
          <cell r="I7">
            <v>0</v>
          </cell>
          <cell r="J7">
            <v>0</v>
          </cell>
        </row>
      </sheetData>
      <sheetData sheetId="8" refreshError="1">
        <row r="4">
          <cell r="H4">
            <v>4292</v>
          </cell>
          <cell r="I4">
            <v>0</v>
          </cell>
          <cell r="J4">
            <v>0</v>
          </cell>
        </row>
        <row r="35">
          <cell r="I35">
            <v>0</v>
          </cell>
          <cell r="J35">
            <v>0</v>
          </cell>
        </row>
        <row r="38">
          <cell r="H38">
            <v>0</v>
          </cell>
          <cell r="I38">
            <v>0</v>
          </cell>
        </row>
        <row r="40">
          <cell r="I40">
            <v>0</v>
          </cell>
          <cell r="J40">
            <v>0</v>
          </cell>
        </row>
        <row r="48">
          <cell r="I48">
            <v>0</v>
          </cell>
          <cell r="J48">
            <v>231586</v>
          </cell>
        </row>
        <row r="54">
          <cell r="I54">
            <v>4320</v>
          </cell>
        </row>
        <row r="55">
          <cell r="J55">
            <v>0</v>
          </cell>
        </row>
        <row r="61">
          <cell r="H61">
            <v>212760</v>
          </cell>
          <cell r="I61">
            <v>0</v>
          </cell>
          <cell r="J61">
            <v>0</v>
          </cell>
        </row>
        <row r="72">
          <cell r="H72">
            <v>243590</v>
          </cell>
        </row>
        <row r="73">
          <cell r="H73">
            <v>0</v>
          </cell>
          <cell r="I73">
            <v>0</v>
          </cell>
          <cell r="J73">
            <v>0</v>
          </cell>
        </row>
      </sheetData>
      <sheetData sheetId="9" refreshError="1">
        <row r="4">
          <cell r="H4">
            <v>500</v>
          </cell>
          <cell r="I4">
            <v>0</v>
          </cell>
          <cell r="J4">
            <v>0</v>
          </cell>
        </row>
        <row r="9">
          <cell r="H9">
            <v>42170</v>
          </cell>
          <cell r="I9">
            <v>0</v>
          </cell>
          <cell r="J9">
            <v>0</v>
          </cell>
        </row>
        <row r="23">
          <cell r="H23">
            <v>45954</v>
          </cell>
          <cell r="I23">
            <v>0</v>
          </cell>
          <cell r="J23">
            <v>0</v>
          </cell>
        </row>
        <row r="36">
          <cell r="H36">
            <v>18820</v>
          </cell>
          <cell r="I36">
            <v>0</v>
          </cell>
          <cell r="J36">
            <v>0</v>
          </cell>
        </row>
        <row r="44">
          <cell r="I44">
            <v>0</v>
          </cell>
          <cell r="J44">
            <v>0</v>
          </cell>
        </row>
        <row r="57">
          <cell r="H57">
            <v>1900</v>
          </cell>
          <cell r="I57">
            <v>0</v>
          </cell>
          <cell r="J57">
            <v>0</v>
          </cell>
        </row>
        <row r="63">
          <cell r="I63">
            <v>0</v>
          </cell>
          <cell r="J63">
            <v>0</v>
          </cell>
        </row>
      </sheetData>
      <sheetData sheetId="10" refreshError="1">
        <row r="4">
          <cell r="H4">
            <v>2940</v>
          </cell>
          <cell r="I4">
            <v>0</v>
          </cell>
          <cell r="J4">
            <v>0</v>
          </cell>
        </row>
        <row r="24">
          <cell r="H24">
            <v>109400</v>
          </cell>
          <cell r="I24">
            <v>0</v>
          </cell>
          <cell r="J24">
            <v>0</v>
          </cell>
        </row>
        <row r="30">
          <cell r="H30">
            <v>2355</v>
          </cell>
          <cell r="I30">
            <v>0</v>
          </cell>
          <cell r="J30">
            <v>0</v>
          </cell>
        </row>
        <row r="43">
          <cell r="H43">
            <v>306185</v>
          </cell>
          <cell r="I43">
            <v>65088</v>
          </cell>
          <cell r="J43">
            <v>0</v>
          </cell>
        </row>
        <row r="156">
          <cell r="H156">
            <v>300</v>
          </cell>
        </row>
      </sheetData>
      <sheetData sheetId="11" refreshError="1">
        <row r="5">
          <cell r="H5">
            <v>117930</v>
          </cell>
          <cell r="I5">
            <v>0</v>
          </cell>
          <cell r="J5">
            <v>0</v>
          </cell>
        </row>
        <row r="19">
          <cell r="H19">
            <v>450</v>
          </cell>
          <cell r="I19">
            <v>0</v>
          </cell>
          <cell r="J19">
            <v>0</v>
          </cell>
        </row>
        <row r="21">
          <cell r="H21">
            <v>151902</v>
          </cell>
          <cell r="I21">
            <v>1921299</v>
          </cell>
          <cell r="J21">
            <v>0</v>
          </cell>
        </row>
        <row r="39">
          <cell r="H39">
            <v>2850</v>
          </cell>
          <cell r="I39">
            <v>0</v>
          </cell>
          <cell r="J39">
            <v>0</v>
          </cell>
        </row>
        <row r="45">
          <cell r="H45">
            <v>1825</v>
          </cell>
          <cell r="I45">
            <v>0</v>
          </cell>
          <cell r="J45">
            <v>0</v>
          </cell>
        </row>
        <row r="48">
          <cell r="H48">
            <v>6840</v>
          </cell>
          <cell r="I48">
            <v>7000</v>
          </cell>
          <cell r="J48">
            <v>0</v>
          </cell>
        </row>
        <row r="60">
          <cell r="H60">
            <v>75</v>
          </cell>
          <cell r="I60">
            <v>0</v>
          </cell>
          <cell r="J60">
            <v>0</v>
          </cell>
        </row>
        <row r="62">
          <cell r="H62">
            <v>19460</v>
          </cell>
          <cell r="I62">
            <v>0</v>
          </cell>
          <cell r="J62">
            <v>0</v>
          </cell>
        </row>
        <row r="69">
          <cell r="H69">
            <v>28950</v>
          </cell>
          <cell r="I69">
            <v>8480</v>
          </cell>
          <cell r="J69">
            <v>0</v>
          </cell>
        </row>
        <row r="98">
          <cell r="H98">
            <v>0</v>
          </cell>
          <cell r="I98">
            <v>0</v>
          </cell>
          <cell r="J98">
            <v>0</v>
          </cell>
        </row>
      </sheetData>
      <sheetData sheetId="12" refreshError="1">
        <row r="5">
          <cell r="H5">
            <v>0</v>
          </cell>
          <cell r="I5">
            <v>0</v>
          </cell>
        </row>
        <row r="7">
          <cell r="H7">
            <v>0</v>
          </cell>
        </row>
        <row r="8">
          <cell r="H8">
            <v>2000</v>
          </cell>
          <cell r="I8">
            <v>0</v>
          </cell>
          <cell r="J8">
            <v>0</v>
          </cell>
        </row>
        <row r="11">
          <cell r="H11">
            <v>155</v>
          </cell>
          <cell r="I11">
            <v>0</v>
          </cell>
          <cell r="J11">
            <v>0</v>
          </cell>
        </row>
        <row r="17">
          <cell r="H17">
            <v>0</v>
          </cell>
        </row>
        <row r="18">
          <cell r="H18">
            <v>7695</v>
          </cell>
          <cell r="I18">
            <v>0</v>
          </cell>
          <cell r="J18">
            <v>0</v>
          </cell>
        </row>
        <row r="20">
          <cell r="H20">
            <v>0</v>
          </cell>
        </row>
        <row r="22">
          <cell r="H22">
            <v>0</v>
          </cell>
        </row>
        <row r="24">
          <cell r="H24">
            <v>0</v>
          </cell>
        </row>
        <row r="25">
          <cell r="H25">
            <v>0</v>
          </cell>
          <cell r="I25">
            <v>2032610</v>
          </cell>
          <cell r="J25">
            <v>0</v>
          </cell>
        </row>
        <row r="38">
          <cell r="H38">
            <v>0</v>
          </cell>
          <cell r="I38">
            <v>0</v>
          </cell>
          <cell r="J38">
            <v>0</v>
          </cell>
        </row>
        <row r="41">
          <cell r="H41">
            <v>0</v>
          </cell>
          <cell r="I41">
            <v>0</v>
          </cell>
          <cell r="J41">
            <v>0</v>
          </cell>
        </row>
        <row r="43">
          <cell r="H43">
            <v>0</v>
          </cell>
        </row>
        <row r="44">
          <cell r="H44">
            <v>0</v>
          </cell>
        </row>
        <row r="45">
          <cell r="H45">
            <v>16468</v>
          </cell>
          <cell r="I45">
            <v>0</v>
          </cell>
          <cell r="J45">
            <v>0</v>
          </cell>
        </row>
        <row r="54">
          <cell r="H54">
            <v>150</v>
          </cell>
        </row>
        <row r="75">
          <cell r="H75">
            <v>1300</v>
          </cell>
        </row>
      </sheetData>
      <sheetData sheetId="13" refreshError="1">
        <row r="18">
          <cell r="H18">
            <v>329843</v>
          </cell>
          <cell r="I18">
            <v>0</v>
          </cell>
          <cell r="J18">
            <v>121080</v>
          </cell>
        </row>
      </sheetData>
      <sheetData sheetId="14" refreshError="1">
        <row r="4">
          <cell r="E4">
            <v>1132570.5700000003</v>
          </cell>
          <cell r="I4">
            <v>0</v>
          </cell>
          <cell r="J4">
            <v>0</v>
          </cell>
        </row>
        <row r="89">
          <cell r="H89">
            <v>1343</v>
          </cell>
        </row>
      </sheetData>
      <sheetData sheetId="1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Plánovanie, manažment a kontr"/>
      <sheetName val="2. Propagácia a marketing"/>
      <sheetName val="3.Interné služby"/>
      <sheetName val="4.Služby občanov"/>
      <sheetName val="5.Bezpečnosť, právo a por."/>
      <sheetName val="6.Odpadové hospodárstvo"/>
      <sheetName val="7.Komunikácie"/>
      <sheetName val="8.Doprava"/>
      <sheetName val="9. Vzdelávanie"/>
      <sheetName val="10. Šport"/>
      <sheetName val="11. Kultúra"/>
      <sheetName val="12. Prostredie pre život"/>
      <sheetName val="13. Sociálna starostlivosť"/>
      <sheetName val="14. Bývanie"/>
      <sheetName val="15. Administratíva"/>
      <sheetName val="programy spolu"/>
      <sheetName val="Hárok1"/>
    </sheetNames>
    <sheetDataSet>
      <sheetData sheetId="0">
        <row r="5">
          <cell r="T5">
            <v>58582.110000000008</v>
          </cell>
        </row>
      </sheetData>
      <sheetData sheetId="1">
        <row r="5">
          <cell r="T5">
            <v>99.07</v>
          </cell>
        </row>
      </sheetData>
      <sheetData sheetId="2">
        <row r="4">
          <cell r="T4">
            <v>46734.2</v>
          </cell>
        </row>
        <row r="19">
          <cell r="Q19">
            <v>5000</v>
          </cell>
        </row>
      </sheetData>
      <sheetData sheetId="3">
        <row r="4">
          <cell r="T4">
            <v>20510.77</v>
          </cell>
        </row>
      </sheetData>
      <sheetData sheetId="4">
        <row r="5">
          <cell r="T5">
            <v>404805.35999999987</v>
          </cell>
        </row>
      </sheetData>
      <sheetData sheetId="5">
        <row r="5">
          <cell r="T5">
            <v>1532.03</v>
          </cell>
        </row>
      </sheetData>
      <sheetData sheetId="6">
        <row r="5">
          <cell r="T5">
            <v>0</v>
          </cell>
        </row>
      </sheetData>
      <sheetData sheetId="7">
        <row r="4">
          <cell r="T4">
            <v>73500</v>
          </cell>
        </row>
      </sheetData>
      <sheetData sheetId="8">
        <row r="4">
          <cell r="T4">
            <v>4658.8999999999996</v>
          </cell>
        </row>
        <row r="9">
          <cell r="Q9">
            <v>1431</v>
          </cell>
        </row>
        <row r="18">
          <cell r="Q18">
            <v>1479615</v>
          </cell>
        </row>
        <row r="19">
          <cell r="Q19">
            <v>147030</v>
          </cell>
        </row>
        <row r="22">
          <cell r="Q22">
            <v>84028</v>
          </cell>
        </row>
        <row r="25">
          <cell r="Q25">
            <v>185514</v>
          </cell>
        </row>
        <row r="26">
          <cell r="Q26">
            <v>33520</v>
          </cell>
        </row>
        <row r="27">
          <cell r="Q27">
            <v>3786847</v>
          </cell>
        </row>
        <row r="36">
          <cell r="Q36">
            <v>0</v>
          </cell>
        </row>
        <row r="37">
          <cell r="Q37">
            <v>1055759</v>
          </cell>
        </row>
        <row r="38">
          <cell r="Q38">
            <v>0</v>
          </cell>
          <cell r="R38">
            <v>0</v>
          </cell>
        </row>
        <row r="46">
          <cell r="Q46">
            <v>403289</v>
          </cell>
        </row>
      </sheetData>
      <sheetData sheetId="9">
        <row r="4">
          <cell r="T4">
            <v>12056</v>
          </cell>
        </row>
        <row r="38">
          <cell r="Q38">
            <v>16800</v>
          </cell>
        </row>
        <row r="56">
          <cell r="Q56">
            <v>12000</v>
          </cell>
        </row>
      </sheetData>
      <sheetData sheetId="10">
        <row r="4">
          <cell r="T4">
            <v>8325.2000000000007</v>
          </cell>
        </row>
      </sheetData>
      <sheetData sheetId="11">
        <row r="5">
          <cell r="T5">
            <v>119851.41</v>
          </cell>
        </row>
      </sheetData>
      <sheetData sheetId="12">
        <row r="5">
          <cell r="T5">
            <v>4700</v>
          </cell>
        </row>
      </sheetData>
      <sheetData sheetId="13">
        <row r="22">
          <cell r="T22">
            <v>290134.67</v>
          </cell>
        </row>
      </sheetData>
      <sheetData sheetId="14">
        <row r="4">
          <cell r="Q4">
            <v>1303806</v>
          </cell>
        </row>
      </sheetData>
      <sheetData sheetId="15"/>
      <sheetData sheetId="16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0"/>
  <sheetViews>
    <sheetView zoomScale="85" zoomScaleNormal="85" workbookViewId="0">
      <pane xSplit="1" ySplit="2" topLeftCell="B54" activePane="bottomRight" state="frozen"/>
      <selection pane="topRight" activeCell="B1" sqref="B1"/>
      <selection pane="bottomLeft" activeCell="A3" sqref="A3"/>
      <selection pane="bottomRight" activeCell="C81" sqref="C81:C82"/>
    </sheetView>
  </sheetViews>
  <sheetFormatPr defaultRowHeight="15" x14ac:dyDescent="0.25"/>
  <cols>
    <col min="1" max="1" width="67.85546875" style="367" customWidth="1"/>
    <col min="2" max="3" width="24.42578125" style="451" bestFit="1" customWidth="1"/>
    <col min="4" max="4" width="19.42578125" style="595" bestFit="1" customWidth="1"/>
    <col min="5" max="5" width="24.42578125" style="451" bestFit="1" customWidth="1"/>
    <col min="6" max="6" width="20" style="598" bestFit="1" customWidth="1"/>
    <col min="7" max="7" width="10.85546875" style="44" bestFit="1" customWidth="1"/>
    <col min="8" max="16384" width="9.140625" style="44"/>
  </cols>
  <sheetData>
    <row r="1" spans="1:7" ht="28.5" customHeight="1" thickBot="1" x14ac:dyDescent="0.45">
      <c r="A1" s="762" t="s">
        <v>736</v>
      </c>
      <c r="B1" s="762"/>
      <c r="C1" s="762"/>
      <c r="D1" s="762"/>
      <c r="E1" s="762"/>
    </row>
    <row r="2" spans="1:7" ht="60" customHeight="1" thickBot="1" x14ac:dyDescent="0.35">
      <c r="A2" s="349" t="s">
        <v>405</v>
      </c>
      <c r="B2" s="433" t="s">
        <v>563</v>
      </c>
      <c r="C2" s="433" t="s">
        <v>591</v>
      </c>
      <c r="D2" s="286" t="s">
        <v>638</v>
      </c>
      <c r="E2" s="433" t="s">
        <v>639</v>
      </c>
    </row>
    <row r="3" spans="1:7" ht="18.75" thickBot="1" x14ac:dyDescent="0.3">
      <c r="A3" s="350" t="s">
        <v>407</v>
      </c>
      <c r="B3" s="434">
        <f t="shared" ref="B3:E3" si="0">B4+B17</f>
        <v>18846856.07</v>
      </c>
      <c r="C3" s="434">
        <f t="shared" si="0"/>
        <v>19857626.240000002</v>
      </c>
      <c r="D3" s="351">
        <f t="shared" si="0"/>
        <v>20637852</v>
      </c>
      <c r="E3" s="434">
        <f t="shared" si="0"/>
        <v>20389361.02</v>
      </c>
      <c r="F3" s="599"/>
      <c r="G3" s="43"/>
    </row>
    <row r="4" spans="1:7" ht="18" x14ac:dyDescent="0.25">
      <c r="A4" s="352" t="s">
        <v>5</v>
      </c>
      <c r="B4" s="435">
        <f t="shared" ref="B4:E4" si="1">B5+B7+B9</f>
        <v>10656311.780000001</v>
      </c>
      <c r="C4" s="435">
        <f t="shared" si="1"/>
        <v>10784185.029999999</v>
      </c>
      <c r="D4" s="353">
        <f t="shared" si="1"/>
        <v>11048500</v>
      </c>
      <c r="E4" s="435">
        <f t="shared" si="1"/>
        <v>11109713.800000001</v>
      </c>
      <c r="F4" s="599"/>
      <c r="G4" s="43"/>
    </row>
    <row r="5" spans="1:7" ht="15.75" x14ac:dyDescent="0.25">
      <c r="A5" s="354" t="s">
        <v>6</v>
      </c>
      <c r="B5" s="436">
        <f t="shared" ref="B5:E5" si="2">SUM(B6)</f>
        <v>8870087.4900000002</v>
      </c>
      <c r="C5" s="436">
        <f t="shared" si="2"/>
        <v>8608423.7899999991</v>
      </c>
      <c r="D5" s="298">
        <f t="shared" si="2"/>
        <v>8820000</v>
      </c>
      <c r="E5" s="436">
        <f t="shared" si="2"/>
        <v>8844006.8200000003</v>
      </c>
      <c r="F5" s="599"/>
      <c r="G5" s="43"/>
    </row>
    <row r="6" spans="1:7" ht="15.75" x14ac:dyDescent="0.25">
      <c r="A6" s="355" t="s">
        <v>7</v>
      </c>
      <c r="B6" s="437">
        <v>8870087.4900000002</v>
      </c>
      <c r="C6" s="437">
        <v>8608423.7899999991</v>
      </c>
      <c r="D6" s="356">
        <v>8820000</v>
      </c>
      <c r="E6" s="437">
        <v>8844006.8200000003</v>
      </c>
      <c r="F6" s="599"/>
      <c r="G6" s="18"/>
    </row>
    <row r="7" spans="1:7" ht="15.75" x14ac:dyDescent="0.25">
      <c r="A7" s="357" t="s">
        <v>8</v>
      </c>
      <c r="B7" s="436">
        <f t="shared" ref="B7:E7" si="3">SUM(B8)</f>
        <v>903628.83</v>
      </c>
      <c r="C7" s="436">
        <f t="shared" si="3"/>
        <v>1184460.0900000001</v>
      </c>
      <c r="D7" s="298">
        <f t="shared" si="3"/>
        <v>1200000</v>
      </c>
      <c r="E7" s="436">
        <f t="shared" si="3"/>
        <v>1268740.92</v>
      </c>
      <c r="F7" s="599"/>
      <c r="G7" s="43"/>
    </row>
    <row r="8" spans="1:7" ht="15.75" x14ac:dyDescent="0.25">
      <c r="A8" s="358" t="s">
        <v>9</v>
      </c>
      <c r="B8" s="437">
        <v>903628.83</v>
      </c>
      <c r="C8" s="437">
        <v>1184460.0900000001</v>
      </c>
      <c r="D8" s="356">
        <v>1200000</v>
      </c>
      <c r="E8" s="437">
        <v>1268740.92</v>
      </c>
      <c r="F8" s="599"/>
      <c r="G8" s="43"/>
    </row>
    <row r="9" spans="1:7" ht="15.75" x14ac:dyDescent="0.25">
      <c r="A9" s="357" t="s">
        <v>10</v>
      </c>
      <c r="B9" s="436">
        <f t="shared" ref="B9" si="4">SUM(B10:B16)</f>
        <v>882595.46</v>
      </c>
      <c r="C9" s="436">
        <f t="shared" ref="C9:E9" si="5">SUM(C10:C16)</f>
        <v>991301.14999999991</v>
      </c>
      <c r="D9" s="298">
        <f t="shared" si="5"/>
        <v>1028500</v>
      </c>
      <c r="E9" s="436">
        <f t="shared" si="5"/>
        <v>996966.05999999994</v>
      </c>
      <c r="F9" s="599"/>
      <c r="G9" s="43"/>
    </row>
    <row r="10" spans="1:7" ht="15.75" x14ac:dyDescent="0.25">
      <c r="A10" s="359" t="s">
        <v>11</v>
      </c>
      <c r="B10" s="438">
        <v>18631.43</v>
      </c>
      <c r="C10" s="438">
        <v>17433.240000000002</v>
      </c>
      <c r="D10" s="393">
        <v>18060</v>
      </c>
      <c r="E10" s="438">
        <v>18051.68</v>
      </c>
      <c r="F10" s="599"/>
      <c r="G10" s="43"/>
    </row>
    <row r="11" spans="1:7" ht="15.75" x14ac:dyDescent="0.25">
      <c r="A11" s="359" t="s">
        <v>438</v>
      </c>
      <c r="B11" s="438">
        <v>41299.32</v>
      </c>
      <c r="C11" s="438">
        <v>18092.8</v>
      </c>
      <c r="D11" s="524">
        <v>30000</v>
      </c>
      <c r="E11" s="438">
        <v>14873.4</v>
      </c>
      <c r="F11" s="599"/>
      <c r="G11" s="43"/>
    </row>
    <row r="12" spans="1:7" ht="15.75" x14ac:dyDescent="0.25">
      <c r="A12" s="359" t="s">
        <v>12</v>
      </c>
      <c r="B12" s="438">
        <v>133475.39000000001</v>
      </c>
      <c r="C12" s="438">
        <v>130135.51</v>
      </c>
      <c r="D12" s="393">
        <v>140000</v>
      </c>
      <c r="E12" s="438">
        <v>131116.6</v>
      </c>
      <c r="F12" s="599"/>
      <c r="G12" s="43"/>
    </row>
    <row r="13" spans="1:7" ht="15.75" x14ac:dyDescent="0.25">
      <c r="A13" s="359" t="s">
        <v>13</v>
      </c>
      <c r="B13" s="438">
        <v>11535.31</v>
      </c>
      <c r="C13" s="438">
        <v>12002.81</v>
      </c>
      <c r="D13" s="393">
        <v>10000</v>
      </c>
      <c r="E13" s="438">
        <v>21328.65</v>
      </c>
      <c r="F13" s="599"/>
      <c r="G13" s="43"/>
    </row>
    <row r="14" spans="1:7" ht="15.75" x14ac:dyDescent="0.25">
      <c r="A14" s="359" t="s">
        <v>14</v>
      </c>
      <c r="B14" s="438">
        <v>516938.75</v>
      </c>
      <c r="C14" s="438">
        <v>603904.31999999995</v>
      </c>
      <c r="D14" s="393">
        <v>628940</v>
      </c>
      <c r="E14" s="438">
        <v>625215.88</v>
      </c>
      <c r="F14" s="599"/>
      <c r="G14" s="43"/>
    </row>
    <row r="15" spans="1:7" ht="15.75" x14ac:dyDescent="0.25">
      <c r="A15" s="359" t="s">
        <v>15</v>
      </c>
      <c r="B15" s="441">
        <v>160715.26</v>
      </c>
      <c r="C15" s="441">
        <v>191563.47</v>
      </c>
      <c r="D15" s="360">
        <v>200000</v>
      </c>
      <c r="E15" s="441">
        <v>184919.85</v>
      </c>
      <c r="F15" s="599"/>
      <c r="G15" s="43"/>
    </row>
    <row r="16" spans="1:7" ht="15.75" x14ac:dyDescent="0.25">
      <c r="A16" s="359" t="s">
        <v>597</v>
      </c>
      <c r="B16" s="439">
        <v>0</v>
      </c>
      <c r="C16" s="439">
        <v>18169</v>
      </c>
      <c r="D16" s="394">
        <v>1500</v>
      </c>
      <c r="E16" s="439">
        <v>1460</v>
      </c>
      <c r="F16" s="599"/>
      <c r="G16" s="43"/>
    </row>
    <row r="17" spans="1:8" s="413" customFormat="1" ht="18.75" x14ac:dyDescent="0.3">
      <c r="A17" s="361" t="s">
        <v>16</v>
      </c>
      <c r="B17" s="440">
        <f>B18+B31+B54+B63</f>
        <v>8190544.2899999991</v>
      </c>
      <c r="C17" s="440">
        <f>C18+C31+C54+C63</f>
        <v>9073441.2100000009</v>
      </c>
      <c r="D17" s="414">
        <f>D18+D31+D54+D63</f>
        <v>9589352</v>
      </c>
      <c r="E17" s="440">
        <f>E18+E31+E54+E63</f>
        <v>9279647.2199999988</v>
      </c>
      <c r="F17" s="599"/>
      <c r="G17" s="600"/>
    </row>
    <row r="18" spans="1:8" ht="15.75" x14ac:dyDescent="0.25">
      <c r="A18" s="354" t="s">
        <v>17</v>
      </c>
      <c r="B18" s="436">
        <f t="shared" ref="B18:E18" si="6">SUM(B19:B30)</f>
        <v>723631.45</v>
      </c>
      <c r="C18" s="436">
        <f t="shared" si="6"/>
        <v>930669.82</v>
      </c>
      <c r="D18" s="298">
        <f t="shared" si="6"/>
        <v>1008336</v>
      </c>
      <c r="E18" s="436">
        <f t="shared" si="6"/>
        <v>940073.36</v>
      </c>
      <c r="F18" s="599"/>
      <c r="G18" s="43"/>
    </row>
    <row r="19" spans="1:8" ht="15.75" x14ac:dyDescent="0.25">
      <c r="A19" s="355" t="s">
        <v>18</v>
      </c>
      <c r="B19" s="441">
        <v>98395.76</v>
      </c>
      <c r="C19" s="441">
        <v>65333.45</v>
      </c>
      <c r="D19" s="360">
        <v>90000</v>
      </c>
      <c r="E19" s="441">
        <v>83781.119999999995</v>
      </c>
      <c r="F19" s="599"/>
      <c r="G19" s="43"/>
    </row>
    <row r="20" spans="1:8" ht="15.75" x14ac:dyDescent="0.25">
      <c r="A20" s="355" t="s">
        <v>412</v>
      </c>
      <c r="B20" s="441">
        <v>20986.5</v>
      </c>
      <c r="C20" s="441">
        <v>4607</v>
      </c>
      <c r="D20" s="360">
        <v>10000</v>
      </c>
      <c r="E20" s="441">
        <v>5383</v>
      </c>
      <c r="F20" s="599"/>
      <c r="G20" s="43"/>
    </row>
    <row r="21" spans="1:8" s="615" customFormat="1" ht="15.75" x14ac:dyDescent="0.25">
      <c r="A21" s="359" t="s">
        <v>687</v>
      </c>
      <c r="B21" s="443">
        <v>63358</v>
      </c>
      <c r="C21" s="443">
        <v>32012.09</v>
      </c>
      <c r="D21" s="299">
        <f>12770+12300+7866+0+0+0+0+0+3850+0+0+20000+0</f>
        <v>56786</v>
      </c>
      <c r="E21" s="443">
        <f>2348.38+7922.51+2202.08+0+0+0+0+0+3850+0+0+6781.4+0</f>
        <v>23104.37</v>
      </c>
      <c r="F21" s="599"/>
      <c r="G21" s="708"/>
    </row>
    <row r="22" spans="1:8" ht="15.75" x14ac:dyDescent="0.25">
      <c r="A22" s="355" t="s">
        <v>19</v>
      </c>
      <c r="B22" s="441">
        <v>5172.24</v>
      </c>
      <c r="C22" s="441">
        <v>1429.1</v>
      </c>
      <c r="D22" s="360">
        <v>1650</v>
      </c>
      <c r="E22" s="441">
        <v>1631.67</v>
      </c>
      <c r="F22" s="599"/>
      <c r="G22" s="43"/>
    </row>
    <row r="23" spans="1:8" ht="15.75" x14ac:dyDescent="0.25">
      <c r="A23" s="355" t="s">
        <v>20</v>
      </c>
      <c r="B23" s="441">
        <v>0</v>
      </c>
      <c r="C23" s="441">
        <v>0</v>
      </c>
      <c r="D23" s="360">
        <v>5</v>
      </c>
      <c r="E23" s="441">
        <v>5</v>
      </c>
      <c r="F23" s="599"/>
      <c r="G23" s="43"/>
    </row>
    <row r="24" spans="1:8" ht="15.75" x14ac:dyDescent="0.25">
      <c r="A24" s="355" t="s">
        <v>575</v>
      </c>
      <c r="B24" s="441">
        <f>433334.94+115.32</f>
        <v>433450.26</v>
      </c>
      <c r="C24" s="441">
        <v>725338.2</v>
      </c>
      <c r="D24" s="360">
        <v>750000</v>
      </c>
      <c r="E24" s="441">
        <v>735586.3</v>
      </c>
      <c r="F24" s="599"/>
      <c r="G24" s="43"/>
    </row>
    <row r="25" spans="1:8" s="399" customFormat="1" ht="15.75" x14ac:dyDescent="0.25">
      <c r="A25" s="355" t="s">
        <v>22</v>
      </c>
      <c r="B25" s="441">
        <v>26012.12</v>
      </c>
      <c r="C25" s="441">
        <v>23979.89</v>
      </c>
      <c r="D25" s="360">
        <v>11835</v>
      </c>
      <c r="E25" s="441">
        <v>10069.26</v>
      </c>
      <c r="F25" s="599"/>
      <c r="G25" s="525"/>
    </row>
    <row r="26" spans="1:8" ht="15.75" x14ac:dyDescent="0.25">
      <c r="A26" s="355" t="s">
        <v>23</v>
      </c>
      <c r="B26" s="441">
        <v>9167.25</v>
      </c>
      <c r="C26" s="441">
        <v>9711.51</v>
      </c>
      <c r="D26" s="360">
        <v>10000</v>
      </c>
      <c r="E26" s="441">
        <v>9609.7199999999993</v>
      </c>
      <c r="F26" s="599"/>
      <c r="G26" s="43"/>
    </row>
    <row r="27" spans="1:8" ht="15.75" x14ac:dyDescent="0.25">
      <c r="A27" s="355" t="s">
        <v>24</v>
      </c>
      <c r="B27" s="441">
        <v>5331.96</v>
      </c>
      <c r="C27" s="441">
        <v>4384.59</v>
      </c>
      <c r="D27" s="360">
        <v>5400</v>
      </c>
      <c r="E27" s="441">
        <v>4622.1400000000003</v>
      </c>
      <c r="F27" s="599"/>
      <c r="G27" s="43"/>
    </row>
    <row r="28" spans="1:8" ht="15.75" x14ac:dyDescent="0.25">
      <c r="A28" s="355" t="s">
        <v>25</v>
      </c>
      <c r="B28" s="441">
        <v>21322.1</v>
      </c>
      <c r="C28" s="441">
        <v>22065.4</v>
      </c>
      <c r="D28" s="360">
        <v>30000</v>
      </c>
      <c r="E28" s="441">
        <v>29580.2</v>
      </c>
      <c r="F28" s="599"/>
      <c r="G28" s="43"/>
      <c r="H28" s="43"/>
    </row>
    <row r="29" spans="1:8" ht="15.75" x14ac:dyDescent="0.25">
      <c r="A29" s="355" t="s">
        <v>26</v>
      </c>
      <c r="B29" s="441">
        <v>30726.13</v>
      </c>
      <c r="C29" s="441">
        <v>33867.339999999997</v>
      </c>
      <c r="D29" s="360">
        <v>34000</v>
      </c>
      <c r="E29" s="441">
        <v>30365.75</v>
      </c>
      <c r="F29" s="599"/>
      <c r="G29" s="43"/>
      <c r="H29" s="43"/>
    </row>
    <row r="30" spans="1:8" s="399" customFormat="1" ht="15.75" x14ac:dyDescent="0.25">
      <c r="A30" s="358" t="s">
        <v>28</v>
      </c>
      <c r="B30" s="442">
        <v>9709.1299999999992</v>
      </c>
      <c r="C30" s="442">
        <v>7941.25</v>
      </c>
      <c r="D30" s="362">
        <v>8660</v>
      </c>
      <c r="E30" s="442">
        <v>6334.83</v>
      </c>
      <c r="F30" s="599"/>
      <c r="G30" s="525"/>
      <c r="H30" s="525"/>
    </row>
    <row r="31" spans="1:8" s="398" customFormat="1" ht="15.75" x14ac:dyDescent="0.25">
      <c r="A31" s="354" t="s">
        <v>29</v>
      </c>
      <c r="B31" s="436">
        <f>SUM(B32:B53)</f>
        <v>1510585.3</v>
      </c>
      <c r="C31" s="436">
        <f>SUM(C32:C53)</f>
        <v>1131556.1500000001</v>
      </c>
      <c r="D31" s="298">
        <f>SUM(D32:D53)</f>
        <v>1403111.55</v>
      </c>
      <c r="E31" s="436">
        <f>SUM(E32:E53)</f>
        <v>1136020.07</v>
      </c>
      <c r="F31" s="599"/>
      <c r="G31" s="526"/>
      <c r="H31" s="526"/>
    </row>
    <row r="32" spans="1:8" ht="15.75" x14ac:dyDescent="0.25">
      <c r="A32" s="355" t="s">
        <v>30</v>
      </c>
      <c r="B32" s="441">
        <v>1800</v>
      </c>
      <c r="C32" s="441">
        <v>900</v>
      </c>
      <c r="D32" s="360">
        <v>0</v>
      </c>
      <c r="E32" s="441">
        <v>0</v>
      </c>
      <c r="F32" s="599"/>
      <c r="G32" s="43"/>
      <c r="H32" s="43"/>
    </row>
    <row r="33" spans="1:8" ht="15.75" x14ac:dyDescent="0.25">
      <c r="A33" s="355" t="s">
        <v>31</v>
      </c>
      <c r="B33" s="443">
        <v>24546.5</v>
      </c>
      <c r="C33" s="443">
        <v>23867</v>
      </c>
      <c r="D33" s="299">
        <v>28340</v>
      </c>
      <c r="E33" s="443">
        <v>28194</v>
      </c>
      <c r="F33" s="599"/>
      <c r="G33" s="43"/>
      <c r="H33" s="43"/>
    </row>
    <row r="34" spans="1:8" ht="15.75" x14ac:dyDescent="0.25">
      <c r="A34" s="355" t="s">
        <v>32</v>
      </c>
      <c r="B34" s="441">
        <v>6660</v>
      </c>
      <c r="C34" s="441">
        <v>5955</v>
      </c>
      <c r="D34" s="360">
        <v>5960</v>
      </c>
      <c r="E34" s="441">
        <v>5930</v>
      </c>
      <c r="F34" s="599"/>
      <c r="G34" s="43"/>
      <c r="H34" s="43"/>
    </row>
    <row r="35" spans="1:8" ht="15.75" x14ac:dyDescent="0.25">
      <c r="A35" s="355" t="s">
        <v>571</v>
      </c>
      <c r="B35" s="441">
        <v>1480</v>
      </c>
      <c r="C35" s="441">
        <v>1060</v>
      </c>
      <c r="D35" s="360">
        <v>1500</v>
      </c>
      <c r="E35" s="441">
        <v>1285</v>
      </c>
      <c r="F35" s="599"/>
      <c r="G35" s="43"/>
      <c r="H35" s="43"/>
    </row>
    <row r="36" spans="1:8" ht="15.75" x14ac:dyDescent="0.25">
      <c r="A36" s="355" t="s">
        <v>34</v>
      </c>
      <c r="B36" s="441">
        <v>490</v>
      </c>
      <c r="C36" s="441">
        <v>711</v>
      </c>
      <c r="D36" s="360">
        <v>500</v>
      </c>
      <c r="E36" s="441">
        <v>491</v>
      </c>
      <c r="F36" s="599"/>
      <c r="G36" s="43"/>
      <c r="H36" s="43"/>
    </row>
    <row r="37" spans="1:8" ht="15.75" x14ac:dyDescent="0.25">
      <c r="A37" s="355" t="s">
        <v>35</v>
      </c>
      <c r="B37" s="441">
        <v>29828</v>
      </c>
      <c r="C37" s="441">
        <v>28188</v>
      </c>
      <c r="D37" s="360">
        <v>32700</v>
      </c>
      <c r="E37" s="441">
        <v>32636</v>
      </c>
      <c r="F37" s="599"/>
      <c r="G37" s="43"/>
      <c r="H37" s="43"/>
    </row>
    <row r="38" spans="1:8" ht="15.75" x14ac:dyDescent="0.25">
      <c r="A38" s="355" t="s">
        <v>683</v>
      </c>
      <c r="B38" s="441">
        <v>13888.98</v>
      </c>
      <c r="C38" s="441">
        <v>13453.61</v>
      </c>
      <c r="D38" s="360">
        <v>21940</v>
      </c>
      <c r="E38" s="441">
        <v>21923.03</v>
      </c>
      <c r="F38" s="599"/>
      <c r="G38" s="43"/>
      <c r="H38" s="43"/>
    </row>
    <row r="39" spans="1:8" ht="15.75" x14ac:dyDescent="0.25">
      <c r="A39" s="355" t="s">
        <v>435</v>
      </c>
      <c r="B39" s="441">
        <v>11708.69</v>
      </c>
      <c r="C39" s="441">
        <v>2347.31</v>
      </c>
      <c r="D39" s="360">
        <v>3015</v>
      </c>
      <c r="E39" s="441">
        <v>1949.12</v>
      </c>
      <c r="F39" s="599"/>
      <c r="G39" s="43"/>
      <c r="H39" s="43"/>
    </row>
    <row r="40" spans="1:8" ht="15.75" x14ac:dyDescent="0.25">
      <c r="A40" s="355" t="s">
        <v>38</v>
      </c>
      <c r="B40" s="443">
        <v>7549.72</v>
      </c>
      <c r="C40" s="443">
        <v>20567.89</v>
      </c>
      <c r="D40" s="299">
        <v>15270</v>
      </c>
      <c r="E40" s="443">
        <v>15262.77</v>
      </c>
      <c r="F40" s="599"/>
      <c r="G40" s="43"/>
      <c r="H40" s="43"/>
    </row>
    <row r="41" spans="1:8" ht="15.75" x14ac:dyDescent="0.25">
      <c r="A41" s="355" t="s">
        <v>39</v>
      </c>
      <c r="B41" s="443">
        <v>11152.72</v>
      </c>
      <c r="C41" s="443">
        <v>4801.8599999999997</v>
      </c>
      <c r="D41" s="299">
        <v>4480</v>
      </c>
      <c r="E41" s="443">
        <v>3712.94</v>
      </c>
      <c r="F41" s="599"/>
      <c r="G41" s="43"/>
      <c r="H41" s="43"/>
    </row>
    <row r="42" spans="1:8" ht="15.75" x14ac:dyDescent="0.25">
      <c r="A42" s="363" t="s">
        <v>41</v>
      </c>
      <c r="B42" s="443">
        <v>15703.98</v>
      </c>
      <c r="C42" s="443">
        <v>15194.57</v>
      </c>
      <c r="D42" s="299">
        <v>15290</v>
      </c>
      <c r="E42" s="443">
        <v>15264.53</v>
      </c>
      <c r="F42" s="599"/>
      <c r="G42" s="43"/>
    </row>
    <row r="43" spans="1:8" ht="15.75" x14ac:dyDescent="0.25">
      <c r="A43" s="355" t="s">
        <v>44</v>
      </c>
      <c r="B43" s="441">
        <v>90334.06</v>
      </c>
      <c r="C43" s="441">
        <v>8517</v>
      </c>
      <c r="D43" s="360">
        <v>1565</v>
      </c>
      <c r="E43" s="441">
        <v>1339.22</v>
      </c>
      <c r="F43" s="599"/>
      <c r="G43" s="43"/>
    </row>
    <row r="44" spans="1:8" ht="15.75" x14ac:dyDescent="0.25">
      <c r="A44" s="355" t="s">
        <v>45</v>
      </c>
      <c r="B44" s="441">
        <v>61625</v>
      </c>
      <c r="C44" s="441">
        <v>23683.49</v>
      </c>
      <c r="D44" s="360">
        <v>0</v>
      </c>
      <c r="E44" s="441">
        <v>0</v>
      </c>
      <c r="F44" s="599"/>
      <c r="G44" s="43"/>
    </row>
    <row r="45" spans="1:8" ht="15.75" x14ac:dyDescent="0.25">
      <c r="A45" s="355" t="s">
        <v>469</v>
      </c>
      <c r="B45" s="441">
        <v>2002.95</v>
      </c>
      <c r="C45" s="441">
        <v>2966.28</v>
      </c>
      <c r="D45" s="360">
        <v>2000</v>
      </c>
      <c r="E45" s="441">
        <v>1516.92</v>
      </c>
      <c r="F45" s="599"/>
      <c r="G45" s="43"/>
    </row>
    <row r="46" spans="1:8" ht="15.75" x14ac:dyDescent="0.25">
      <c r="A46" s="355" t="s">
        <v>437</v>
      </c>
      <c r="B46" s="441">
        <v>5141</v>
      </c>
      <c r="C46" s="441">
        <v>0</v>
      </c>
      <c r="D46" s="360">
        <v>6230</v>
      </c>
      <c r="E46" s="441">
        <v>6230</v>
      </c>
      <c r="F46" s="599"/>
      <c r="G46" s="43"/>
    </row>
    <row r="47" spans="1:8" ht="15.75" x14ac:dyDescent="0.25">
      <c r="A47" s="355" t="s">
        <v>51</v>
      </c>
      <c r="B47" s="441">
        <v>12868.6</v>
      </c>
      <c r="C47" s="441">
        <v>14113.4</v>
      </c>
      <c r="D47" s="360">
        <v>0</v>
      </c>
      <c r="E47" s="441">
        <v>0</v>
      </c>
      <c r="F47" s="599"/>
      <c r="G47" s="43"/>
    </row>
    <row r="48" spans="1:8" ht="15.75" x14ac:dyDescent="0.25">
      <c r="A48" s="355" t="s">
        <v>439</v>
      </c>
      <c r="B48" s="443">
        <v>361882.82</v>
      </c>
      <c r="C48" s="443">
        <v>374590.32</v>
      </c>
      <c r="D48" s="299">
        <v>355800</v>
      </c>
      <c r="E48" s="443">
        <v>320888.99</v>
      </c>
      <c r="F48" s="599"/>
      <c r="G48" s="43"/>
    </row>
    <row r="49" spans="1:7" ht="15.75" x14ac:dyDescent="0.25">
      <c r="A49" s="355" t="s">
        <v>654</v>
      </c>
      <c r="B49" s="443">
        <v>179257.42</v>
      </c>
      <c r="C49" s="443">
        <v>180826.42</v>
      </c>
      <c r="D49" s="299">
        <v>200000</v>
      </c>
      <c r="E49" s="443">
        <v>157409.16</v>
      </c>
      <c r="F49" s="599"/>
      <c r="G49" s="43"/>
    </row>
    <row r="50" spans="1:7" ht="15.75" x14ac:dyDescent="0.25">
      <c r="A50" s="355" t="s">
        <v>444</v>
      </c>
      <c r="B50" s="443">
        <v>7139.45</v>
      </c>
      <c r="C50" s="443">
        <v>5763.65</v>
      </c>
      <c r="D50" s="299">
        <v>11054</v>
      </c>
      <c r="E50" s="443">
        <v>5019.8</v>
      </c>
      <c r="F50" s="599"/>
      <c r="G50" s="43"/>
    </row>
    <row r="51" spans="1:7" s="615" customFormat="1" ht="15.75" x14ac:dyDescent="0.25">
      <c r="A51" s="359" t="s">
        <v>686</v>
      </c>
      <c r="B51" s="443">
        <v>283303.61</v>
      </c>
      <c r="C51" s="443">
        <v>251867.39</v>
      </c>
      <c r="D51" s="299">
        <f>20000+21404+15500+21800+34960+18200+10100+12806+32969+12852+15639+15797+16285+30500+58260.55</f>
        <v>337072.55</v>
      </c>
      <c r="E51" s="443">
        <f>15697.96+12240.28+13794.2+26917.1+12078.2+10870.7+12018.05+31721.5+11990.17+15531+15358.44+15160+23821.9+54754</f>
        <v>271953.5</v>
      </c>
      <c r="F51" s="599"/>
      <c r="G51" s="708"/>
    </row>
    <row r="52" spans="1:7" s="615" customFormat="1" ht="15.75" x14ac:dyDescent="0.25">
      <c r="A52" s="359" t="s">
        <v>477</v>
      </c>
      <c r="B52" s="443">
        <v>381535.8</v>
      </c>
      <c r="C52" s="443">
        <v>151437.96</v>
      </c>
      <c r="D52" s="299">
        <f>8000+46100+20216+58559+58660+47500+0+12600+27950+18650+25950+14900+16600+0+0</f>
        <v>355685</v>
      </c>
      <c r="E52" s="443">
        <f>33621.43+11420.14+16733.38+41688.32+28529.7+0+11314.31+27403.84+11531.61+27518.64+15088.06+15454.66+0</f>
        <v>240304.09</v>
      </c>
      <c r="F52" s="599"/>
      <c r="G52" s="708"/>
    </row>
    <row r="53" spans="1:7" ht="15.75" x14ac:dyDescent="0.25">
      <c r="A53" s="355" t="s">
        <v>55</v>
      </c>
      <c r="B53" s="442">
        <v>686</v>
      </c>
      <c r="C53" s="442">
        <v>744</v>
      </c>
      <c r="D53" s="362">
        <v>4710</v>
      </c>
      <c r="E53" s="442">
        <v>4710</v>
      </c>
      <c r="F53" s="599"/>
      <c r="G53" s="43"/>
    </row>
    <row r="54" spans="1:7" ht="15.75" x14ac:dyDescent="0.25">
      <c r="A54" s="357" t="s">
        <v>635</v>
      </c>
      <c r="B54" s="436">
        <f t="shared" ref="B54:E54" si="7">SUM(B55:B62)</f>
        <v>300480.3</v>
      </c>
      <c r="C54" s="436">
        <f t="shared" si="7"/>
        <v>293230.29000000004</v>
      </c>
      <c r="D54" s="298">
        <f t="shared" si="7"/>
        <v>233055.45</v>
      </c>
      <c r="E54" s="436">
        <f t="shared" si="7"/>
        <v>281109.15000000002</v>
      </c>
      <c r="F54" s="599"/>
      <c r="G54" s="43"/>
    </row>
    <row r="55" spans="1:7" ht="15.75" x14ac:dyDescent="0.25">
      <c r="A55" s="355" t="s">
        <v>443</v>
      </c>
      <c r="B55" s="443">
        <v>194989.06</v>
      </c>
      <c r="C55" s="443">
        <v>176645.04</v>
      </c>
      <c r="D55" s="299">
        <v>54560</v>
      </c>
      <c r="E55" s="443">
        <v>139494.38</v>
      </c>
      <c r="F55" s="599"/>
      <c r="G55" s="43"/>
    </row>
    <row r="56" spans="1:7" ht="15.75" x14ac:dyDescent="0.25">
      <c r="A56" s="355" t="s">
        <v>572</v>
      </c>
      <c r="B56" s="443">
        <v>3691.21</v>
      </c>
      <c r="C56" s="443">
        <v>0</v>
      </c>
      <c r="D56" s="299">
        <v>0</v>
      </c>
      <c r="E56" s="443">
        <v>0</v>
      </c>
      <c r="F56" s="599"/>
      <c r="G56" s="43"/>
    </row>
    <row r="57" spans="1:7" ht="15.75" x14ac:dyDescent="0.25">
      <c r="A57" s="355" t="s">
        <v>436</v>
      </c>
      <c r="B57" s="443">
        <v>21546.03</v>
      </c>
      <c r="C57" s="443">
        <v>30939</v>
      </c>
      <c r="D57" s="299">
        <v>41850</v>
      </c>
      <c r="E57" s="443">
        <v>41558.080000000002</v>
      </c>
      <c r="F57" s="599"/>
      <c r="G57" s="43"/>
    </row>
    <row r="58" spans="1:7" ht="15.75" x14ac:dyDescent="0.25">
      <c r="A58" s="355" t="s">
        <v>470</v>
      </c>
      <c r="B58" s="443">
        <v>3844.82</v>
      </c>
      <c r="C58" s="443">
        <v>11695.16</v>
      </c>
      <c r="D58" s="299">
        <v>7400</v>
      </c>
      <c r="E58" s="443">
        <v>7213.44</v>
      </c>
      <c r="F58" s="599"/>
      <c r="G58" s="43"/>
    </row>
    <row r="59" spans="1:7" ht="15.75" x14ac:dyDescent="0.25">
      <c r="A59" s="355" t="s">
        <v>58</v>
      </c>
      <c r="B59" s="443">
        <v>2501.5700000000002</v>
      </c>
      <c r="C59" s="443">
        <v>550.30999999999995</v>
      </c>
      <c r="D59" s="299">
        <v>2890</v>
      </c>
      <c r="E59" s="443">
        <v>2884.44</v>
      </c>
      <c r="F59" s="599"/>
      <c r="G59" s="43"/>
    </row>
    <row r="60" spans="1:7" ht="15.75" x14ac:dyDescent="0.25">
      <c r="A60" s="355" t="s">
        <v>672</v>
      </c>
      <c r="B60" s="443">
        <v>29808.27</v>
      </c>
      <c r="C60" s="443">
        <v>43424.160000000003</v>
      </c>
      <c r="D60" s="299">
        <v>36800</v>
      </c>
      <c r="E60" s="443">
        <v>36207.129999999997</v>
      </c>
      <c r="F60" s="599"/>
      <c r="G60" s="43"/>
    </row>
    <row r="61" spans="1:7" s="615" customFormat="1" ht="15.75" x14ac:dyDescent="0.25">
      <c r="A61" s="359" t="s">
        <v>656</v>
      </c>
      <c r="B61" s="443">
        <v>42991.91</v>
      </c>
      <c r="C61" s="443">
        <v>29522.79</v>
      </c>
      <c r="D61" s="299">
        <f>20826+8100+1900+23074+4000+1600+1694+6431+3748+7311+3703+5615+0+107.45</f>
        <v>88109.45</v>
      </c>
      <c r="E61" s="443">
        <f>9876.93+804.74+1365.35+9518.65+742.19+1598.64+1693.1+6429.69+3746.85+7309.85+3701.85+5613.65+0+107.45</f>
        <v>52508.939999999988</v>
      </c>
      <c r="F61" s="599"/>
      <c r="G61" s="708"/>
    </row>
    <row r="62" spans="1:7" ht="15.75" x14ac:dyDescent="0.25">
      <c r="A62" s="355" t="s">
        <v>657</v>
      </c>
      <c r="B62" s="443">
        <v>1107.43</v>
      </c>
      <c r="C62" s="443">
        <v>453.83</v>
      </c>
      <c r="D62" s="299">
        <f>500+946</f>
        <v>1446</v>
      </c>
      <c r="E62" s="443">
        <f>296.79+945.95</f>
        <v>1242.74</v>
      </c>
      <c r="F62" s="599"/>
      <c r="G62" s="43"/>
    </row>
    <row r="63" spans="1:7" s="398" customFormat="1" ht="15.75" x14ac:dyDescent="0.25">
      <c r="A63" s="396" t="s">
        <v>66</v>
      </c>
      <c r="B63" s="444">
        <f>SUM(B64:B107)</f>
        <v>5655847.2399999993</v>
      </c>
      <c r="C63" s="444">
        <f>SUM(C64:C107)</f>
        <v>6717984.9500000002</v>
      </c>
      <c r="D63" s="397">
        <f>SUM(D64:D107)</f>
        <v>6944849</v>
      </c>
      <c r="E63" s="444">
        <f>SUM(E64:E107)</f>
        <v>6922444.6399999997</v>
      </c>
      <c r="F63" s="599"/>
      <c r="G63" s="526"/>
    </row>
    <row r="64" spans="1:7" s="615" customFormat="1" ht="15.75" x14ac:dyDescent="0.25">
      <c r="A64" s="359" t="s">
        <v>68</v>
      </c>
      <c r="B64" s="443">
        <v>15952.24</v>
      </c>
      <c r="C64" s="443">
        <v>4855.0200000000004</v>
      </c>
      <c r="D64" s="299">
        <v>38000</v>
      </c>
      <c r="E64" s="443">
        <v>33630.410000000003</v>
      </c>
      <c r="F64" s="599"/>
      <c r="G64" s="708"/>
    </row>
    <row r="65" spans="1:7" s="615" customFormat="1" ht="15.75" x14ac:dyDescent="0.25">
      <c r="A65" s="359" t="s">
        <v>552</v>
      </c>
      <c r="B65" s="443">
        <f>1500+600</f>
        <v>2100</v>
      </c>
      <c r="C65" s="443">
        <v>1000</v>
      </c>
      <c r="D65" s="299">
        <v>2000</v>
      </c>
      <c r="E65" s="443">
        <v>1650</v>
      </c>
      <c r="F65" s="599"/>
      <c r="G65" s="708"/>
    </row>
    <row r="66" spans="1:7" s="615" customFormat="1" ht="15.75" x14ac:dyDescent="0.25">
      <c r="A66" s="359" t="s">
        <v>458</v>
      </c>
      <c r="B66" s="443">
        <v>400</v>
      </c>
      <c r="C66" s="443">
        <v>0</v>
      </c>
      <c r="D66" s="299">
        <v>0</v>
      </c>
      <c r="E66" s="443">
        <v>0</v>
      </c>
      <c r="F66" s="599"/>
      <c r="G66" s="708"/>
    </row>
    <row r="67" spans="1:7" s="615" customFormat="1" ht="15.75" x14ac:dyDescent="0.25">
      <c r="A67" s="359" t="s">
        <v>460</v>
      </c>
      <c r="B67" s="443">
        <v>983.35</v>
      </c>
      <c r="C67" s="443">
        <v>1400</v>
      </c>
      <c r="D67" s="299">
        <v>1400</v>
      </c>
      <c r="E67" s="443">
        <v>1400</v>
      </c>
      <c r="F67" s="599"/>
      <c r="G67" s="708"/>
    </row>
    <row r="68" spans="1:7" s="615" customFormat="1" ht="15.75" x14ac:dyDescent="0.25">
      <c r="A68" s="359" t="s">
        <v>553</v>
      </c>
      <c r="B68" s="443">
        <v>900</v>
      </c>
      <c r="C68" s="443">
        <v>0</v>
      </c>
      <c r="D68" s="299">
        <v>0</v>
      </c>
      <c r="E68" s="443">
        <v>0</v>
      </c>
      <c r="F68" s="599"/>
      <c r="G68" s="708"/>
    </row>
    <row r="69" spans="1:7" s="615" customFormat="1" ht="15.75" x14ac:dyDescent="0.25">
      <c r="A69" s="359" t="s">
        <v>471</v>
      </c>
      <c r="B69" s="443">
        <v>7784</v>
      </c>
      <c r="C69" s="443">
        <v>0</v>
      </c>
      <c r="D69" s="299">
        <v>0</v>
      </c>
      <c r="E69" s="443">
        <v>0</v>
      </c>
      <c r="F69" s="599"/>
      <c r="G69" s="708"/>
    </row>
    <row r="70" spans="1:7" s="615" customFormat="1" ht="15.75" x14ac:dyDescent="0.25">
      <c r="A70" s="359" t="s">
        <v>576</v>
      </c>
      <c r="B70" s="443">
        <v>1600</v>
      </c>
      <c r="C70" s="443">
        <v>0</v>
      </c>
      <c r="D70" s="299">
        <v>0</v>
      </c>
      <c r="E70" s="443">
        <v>0</v>
      </c>
      <c r="F70" s="599"/>
      <c r="G70" s="708"/>
    </row>
    <row r="71" spans="1:7" s="615" customFormat="1" ht="15.75" x14ac:dyDescent="0.25">
      <c r="A71" s="359" t="s">
        <v>568</v>
      </c>
      <c r="B71" s="443">
        <v>29213.37</v>
      </c>
      <c r="C71" s="443">
        <v>6754.42</v>
      </c>
      <c r="D71" s="299">
        <v>0</v>
      </c>
      <c r="E71" s="443">
        <v>0</v>
      </c>
      <c r="F71" s="599"/>
      <c r="G71" s="708"/>
    </row>
    <row r="72" spans="1:7" s="615" customFormat="1" ht="15.75" x14ac:dyDescent="0.25">
      <c r="A72" s="359" t="s">
        <v>72</v>
      </c>
      <c r="B72" s="443">
        <v>1300</v>
      </c>
      <c r="C72" s="443">
        <v>0</v>
      </c>
      <c r="D72" s="299">
        <v>0</v>
      </c>
      <c r="E72" s="443">
        <v>0</v>
      </c>
      <c r="F72" s="599"/>
      <c r="G72" s="708"/>
    </row>
    <row r="73" spans="1:7" s="615" customFormat="1" ht="15.75" x14ac:dyDescent="0.25">
      <c r="A73" s="359" t="s">
        <v>459</v>
      </c>
      <c r="B73" s="443">
        <v>0</v>
      </c>
      <c r="C73" s="443">
        <v>0</v>
      </c>
      <c r="D73" s="299">
        <v>1300</v>
      </c>
      <c r="E73" s="443">
        <v>1300</v>
      </c>
      <c r="F73" s="599"/>
      <c r="G73" s="708"/>
    </row>
    <row r="74" spans="1:7" s="615" customFormat="1" ht="15.75" x14ac:dyDescent="0.25">
      <c r="A74" s="359" t="s">
        <v>677</v>
      </c>
      <c r="B74" s="443">
        <v>0</v>
      </c>
      <c r="C74" s="443">
        <v>5000</v>
      </c>
      <c r="D74" s="299">
        <v>0</v>
      </c>
      <c r="E74" s="443">
        <v>0</v>
      </c>
      <c r="F74" s="599"/>
      <c r="G74" s="708"/>
    </row>
    <row r="75" spans="1:7" s="615" customFormat="1" ht="15.75" x14ac:dyDescent="0.25">
      <c r="A75" s="709" t="s">
        <v>445</v>
      </c>
      <c r="B75" s="443">
        <v>36049.879999999997</v>
      </c>
      <c r="C75" s="443">
        <v>39633.26</v>
      </c>
      <c r="D75" s="299">
        <v>43160</v>
      </c>
      <c r="E75" s="443">
        <v>42250.28</v>
      </c>
      <c r="F75" s="599"/>
      <c r="G75" s="708"/>
    </row>
    <row r="76" spans="1:7" s="615" customFormat="1" ht="15.75" x14ac:dyDescent="0.25">
      <c r="A76" s="709" t="s">
        <v>627</v>
      </c>
      <c r="B76" s="443">
        <v>0</v>
      </c>
      <c r="C76" s="443">
        <v>0</v>
      </c>
      <c r="D76" s="299">
        <v>24680</v>
      </c>
      <c r="E76" s="443">
        <v>24677.46</v>
      </c>
      <c r="F76" s="599"/>
      <c r="G76" s="708"/>
    </row>
    <row r="77" spans="1:7" s="615" customFormat="1" ht="15.75" x14ac:dyDescent="0.25">
      <c r="A77" s="709" t="s">
        <v>576</v>
      </c>
      <c r="B77" s="443">
        <v>0</v>
      </c>
      <c r="C77" s="443">
        <v>0</v>
      </c>
      <c r="D77" s="299">
        <v>5720</v>
      </c>
      <c r="E77" s="443">
        <v>1699.2</v>
      </c>
      <c r="F77" s="599"/>
      <c r="G77" s="708"/>
    </row>
    <row r="78" spans="1:7" s="615" customFormat="1" ht="15.75" x14ac:dyDescent="0.25">
      <c r="A78" s="709" t="s">
        <v>476</v>
      </c>
      <c r="B78" s="443">
        <v>23.94</v>
      </c>
      <c r="C78" s="443">
        <v>0</v>
      </c>
      <c r="D78" s="299">
        <v>0</v>
      </c>
      <c r="E78" s="443">
        <v>0</v>
      </c>
      <c r="F78" s="599"/>
      <c r="G78" s="708"/>
    </row>
    <row r="79" spans="1:7" s="615" customFormat="1" ht="15.75" x14ac:dyDescent="0.25">
      <c r="A79" s="709" t="s">
        <v>600</v>
      </c>
      <c r="B79" s="443">
        <v>23811.279999999999</v>
      </c>
      <c r="C79" s="443">
        <v>23596.45</v>
      </c>
      <c r="D79" s="299">
        <v>0</v>
      </c>
      <c r="E79" s="443">
        <v>0</v>
      </c>
      <c r="F79" s="599"/>
      <c r="G79" s="708"/>
    </row>
    <row r="80" spans="1:7" s="615" customFormat="1" ht="15.75" x14ac:dyDescent="0.25">
      <c r="A80" s="359" t="s">
        <v>601</v>
      </c>
      <c r="B80" s="443">
        <v>1361.06</v>
      </c>
      <c r="C80" s="443">
        <v>2991.56</v>
      </c>
      <c r="D80" s="299">
        <v>6000</v>
      </c>
      <c r="E80" s="443">
        <v>5238.99</v>
      </c>
      <c r="F80" s="599"/>
      <c r="G80" s="708"/>
    </row>
    <row r="81" spans="1:7" s="615" customFormat="1" ht="15.75" x14ac:dyDescent="0.25">
      <c r="A81" s="359" t="s">
        <v>602</v>
      </c>
      <c r="B81" s="443">
        <v>182551.67999999999</v>
      </c>
      <c r="C81" s="443">
        <v>261800.69</v>
      </c>
      <c r="D81" s="299">
        <v>250430</v>
      </c>
      <c r="E81" s="443">
        <v>250254.62</v>
      </c>
      <c r="F81" s="599"/>
      <c r="G81" s="499"/>
    </row>
    <row r="82" spans="1:7" s="615" customFormat="1" ht="15.75" x14ac:dyDescent="0.25">
      <c r="A82" s="359" t="s">
        <v>603</v>
      </c>
      <c r="B82" s="443">
        <v>388800</v>
      </c>
      <c r="C82" s="443">
        <v>455256</v>
      </c>
      <c r="D82" s="299">
        <f>480840+43000</f>
        <v>523840</v>
      </c>
      <c r="E82" s="443">
        <f>480840+42877.36</f>
        <v>523717.36</v>
      </c>
      <c r="F82" s="599"/>
      <c r="G82" s="708"/>
    </row>
    <row r="83" spans="1:7" s="615" customFormat="1" ht="15.75" x14ac:dyDescent="0.25">
      <c r="A83" s="359" t="s">
        <v>604</v>
      </c>
      <c r="B83" s="443">
        <v>16819.900000000001</v>
      </c>
      <c r="C83" s="443">
        <v>18686.169999999998</v>
      </c>
      <c r="D83" s="299">
        <v>19420</v>
      </c>
      <c r="E83" s="443">
        <v>19419</v>
      </c>
      <c r="F83" s="599"/>
      <c r="G83" s="708"/>
    </row>
    <row r="84" spans="1:7" s="615" customFormat="1" ht="15.75" x14ac:dyDescent="0.25">
      <c r="A84" s="709" t="s">
        <v>605</v>
      </c>
      <c r="B84" s="443">
        <v>4073495</v>
      </c>
      <c r="C84" s="443">
        <v>4546484</v>
      </c>
      <c r="D84" s="299">
        <v>4660849</v>
      </c>
      <c r="E84" s="443">
        <v>4740644</v>
      </c>
      <c r="F84" s="599"/>
      <c r="G84" s="708"/>
    </row>
    <row r="85" spans="1:7" s="615" customFormat="1" ht="15.75" x14ac:dyDescent="0.25">
      <c r="A85" s="709" t="s">
        <v>606</v>
      </c>
      <c r="B85" s="443">
        <v>29018.01</v>
      </c>
      <c r="C85" s="443">
        <v>31961.59</v>
      </c>
      <c r="D85" s="299">
        <v>31370</v>
      </c>
      <c r="E85" s="443">
        <v>28104.61</v>
      </c>
      <c r="F85" s="599"/>
      <c r="G85" s="708"/>
    </row>
    <row r="86" spans="1:7" s="615" customFormat="1" ht="15.75" x14ac:dyDescent="0.25">
      <c r="A86" s="709" t="s">
        <v>607</v>
      </c>
      <c r="B86" s="443">
        <v>11161.81</v>
      </c>
      <c r="C86" s="443">
        <v>11085.63</v>
      </c>
      <c r="D86" s="299">
        <v>11100</v>
      </c>
      <c r="E86" s="443">
        <v>11035.55</v>
      </c>
      <c r="F86" s="599"/>
      <c r="G86" s="708"/>
    </row>
    <row r="87" spans="1:7" s="615" customFormat="1" ht="15.75" x14ac:dyDescent="0.25">
      <c r="A87" s="709" t="s">
        <v>608</v>
      </c>
      <c r="B87" s="443">
        <v>959.86</v>
      </c>
      <c r="C87" s="443">
        <v>945.78</v>
      </c>
      <c r="D87" s="299">
        <v>1000</v>
      </c>
      <c r="E87" s="443">
        <v>936.96</v>
      </c>
      <c r="F87" s="599"/>
      <c r="G87" s="708"/>
    </row>
    <row r="88" spans="1:7" s="615" customFormat="1" ht="15.75" x14ac:dyDescent="0.25">
      <c r="A88" s="709" t="s">
        <v>609</v>
      </c>
      <c r="B88" s="443">
        <v>2077.0300000000002</v>
      </c>
      <c r="C88" s="443">
        <v>2079.84</v>
      </c>
      <c r="D88" s="299">
        <v>2130</v>
      </c>
      <c r="E88" s="443">
        <v>2125.52</v>
      </c>
      <c r="F88" s="599"/>
      <c r="G88" s="708"/>
    </row>
    <row r="89" spans="1:7" s="615" customFormat="1" ht="15.75" x14ac:dyDescent="0.25">
      <c r="A89" s="709" t="s">
        <v>610</v>
      </c>
      <c r="B89" s="443">
        <f>222.8+7332.27</f>
        <v>7555.0700000000006</v>
      </c>
      <c r="C89" s="443">
        <f>197.2+7224.69</f>
        <v>7421.8899999999994</v>
      </c>
      <c r="D89" s="299">
        <v>7500</v>
      </c>
      <c r="E89" s="443">
        <f>155.6+7157.37</f>
        <v>7312.97</v>
      </c>
      <c r="F89" s="599"/>
      <c r="G89" s="708"/>
    </row>
    <row r="90" spans="1:7" s="615" customFormat="1" ht="15.75" x14ac:dyDescent="0.25">
      <c r="A90" s="709" t="s">
        <v>611</v>
      </c>
      <c r="B90" s="443">
        <v>48374</v>
      </c>
      <c r="C90" s="443">
        <v>55157</v>
      </c>
      <c r="D90" s="299">
        <v>38000</v>
      </c>
      <c r="E90" s="443">
        <v>36976</v>
      </c>
      <c r="F90" s="599"/>
      <c r="G90" s="708"/>
    </row>
    <row r="91" spans="1:7" s="615" customFormat="1" ht="15.75" x14ac:dyDescent="0.25">
      <c r="A91" s="709" t="s">
        <v>612</v>
      </c>
      <c r="B91" s="443">
        <v>533932</v>
      </c>
      <c r="C91" s="443">
        <v>678153.8</v>
      </c>
      <c r="D91" s="299">
        <v>720188</v>
      </c>
      <c r="E91" s="443">
        <v>720181</v>
      </c>
      <c r="F91" s="599"/>
      <c r="G91" s="708"/>
    </row>
    <row r="92" spans="1:7" s="615" customFormat="1" ht="15.75" x14ac:dyDescent="0.25">
      <c r="A92" s="709" t="s">
        <v>658</v>
      </c>
      <c r="B92" s="443">
        <v>169981.32</v>
      </c>
      <c r="C92" s="443">
        <f>395399.23+18371.21</f>
        <v>413770.44</v>
      </c>
      <c r="D92" s="299">
        <f>182640+15700+62850+0+10200+7570+0+0+0+0+0+0+0+0+91632</f>
        <v>370592</v>
      </c>
      <c r="E92" s="443">
        <f>149460.89+8296.52+28397.6+0+10123.48+6364.09+0+0+0+0+0+0+0+91631.46</f>
        <v>294274.04000000004</v>
      </c>
      <c r="F92" s="599"/>
      <c r="G92" s="708"/>
    </row>
    <row r="93" spans="1:7" s="615" customFormat="1" ht="15.75" x14ac:dyDescent="0.25">
      <c r="A93" s="709" t="s">
        <v>634</v>
      </c>
      <c r="B93" s="443">
        <v>0</v>
      </c>
      <c r="C93" s="443">
        <v>3500</v>
      </c>
      <c r="D93" s="299">
        <v>0</v>
      </c>
      <c r="E93" s="443">
        <v>0</v>
      </c>
      <c r="F93" s="599"/>
      <c r="G93" s="708"/>
    </row>
    <row r="94" spans="1:7" s="615" customFormat="1" ht="15.75" x14ac:dyDescent="0.25">
      <c r="A94" s="709" t="s">
        <v>613</v>
      </c>
      <c r="B94" s="443">
        <v>843.6</v>
      </c>
      <c r="C94" s="443">
        <v>0</v>
      </c>
      <c r="D94" s="299">
        <v>0</v>
      </c>
      <c r="E94" s="443">
        <v>0</v>
      </c>
      <c r="F94" s="599"/>
      <c r="G94" s="708"/>
    </row>
    <row r="95" spans="1:7" s="615" customFormat="1" ht="15.75" x14ac:dyDescent="0.25">
      <c r="A95" s="709" t="s">
        <v>646</v>
      </c>
      <c r="B95" s="443">
        <v>0</v>
      </c>
      <c r="C95" s="443">
        <v>0</v>
      </c>
      <c r="D95" s="299">
        <v>1500</v>
      </c>
      <c r="E95" s="443">
        <v>672.6</v>
      </c>
      <c r="F95" s="599"/>
      <c r="G95" s="708"/>
    </row>
    <row r="96" spans="1:7" s="615" customFormat="1" ht="15.75" x14ac:dyDescent="0.25">
      <c r="A96" s="709" t="s">
        <v>614</v>
      </c>
      <c r="B96" s="443">
        <v>279.3</v>
      </c>
      <c r="C96" s="443">
        <v>0</v>
      </c>
      <c r="D96" s="299">
        <v>0</v>
      </c>
      <c r="E96" s="443">
        <v>0</v>
      </c>
      <c r="F96" s="599"/>
      <c r="G96" s="708"/>
    </row>
    <row r="97" spans="1:7" s="615" customFormat="1" ht="15.75" x14ac:dyDescent="0.25">
      <c r="A97" s="709" t="s">
        <v>667</v>
      </c>
      <c r="B97" s="443">
        <v>0</v>
      </c>
      <c r="C97" s="443">
        <v>0</v>
      </c>
      <c r="D97" s="299">
        <v>7500</v>
      </c>
      <c r="E97" s="443">
        <v>7500</v>
      </c>
      <c r="F97" s="599"/>
      <c r="G97" s="708"/>
    </row>
    <row r="98" spans="1:7" s="615" customFormat="1" ht="15.75" x14ac:dyDescent="0.25">
      <c r="A98" s="709" t="s">
        <v>615</v>
      </c>
      <c r="B98" s="443">
        <v>19.100000000000001</v>
      </c>
      <c r="C98" s="443">
        <v>0</v>
      </c>
      <c r="D98" s="299">
        <v>0</v>
      </c>
      <c r="E98" s="443">
        <v>0</v>
      </c>
      <c r="F98" s="599"/>
      <c r="G98" s="708"/>
    </row>
    <row r="99" spans="1:7" s="615" customFormat="1" ht="15.75" x14ac:dyDescent="0.25">
      <c r="A99" s="709" t="s">
        <v>617</v>
      </c>
      <c r="B99" s="443">
        <v>177</v>
      </c>
      <c r="C99" s="443">
        <v>1787</v>
      </c>
      <c r="D99" s="299">
        <v>0</v>
      </c>
      <c r="E99" s="443">
        <v>0</v>
      </c>
      <c r="F99" s="599"/>
      <c r="G99" s="708"/>
    </row>
    <row r="100" spans="1:7" s="615" customFormat="1" ht="15.75" x14ac:dyDescent="0.25">
      <c r="A100" s="709" t="s">
        <v>616</v>
      </c>
      <c r="B100" s="443">
        <v>90</v>
      </c>
      <c r="C100" s="443">
        <v>0</v>
      </c>
      <c r="D100" s="299">
        <v>0</v>
      </c>
      <c r="E100" s="443">
        <v>0</v>
      </c>
      <c r="F100" s="599"/>
      <c r="G100" s="708"/>
    </row>
    <row r="101" spans="1:7" s="615" customFormat="1" ht="15" customHeight="1" x14ac:dyDescent="0.25">
      <c r="A101" s="709" t="s">
        <v>618</v>
      </c>
      <c r="B101" s="443">
        <v>23047.81</v>
      </c>
      <c r="C101" s="443">
        <v>0</v>
      </c>
      <c r="D101" s="299">
        <v>0</v>
      </c>
      <c r="E101" s="443">
        <v>0</v>
      </c>
      <c r="F101" s="599"/>
      <c r="G101" s="708"/>
    </row>
    <row r="102" spans="1:7" s="615" customFormat="1" ht="15" customHeight="1" x14ac:dyDescent="0.25">
      <c r="A102" s="709" t="s">
        <v>619</v>
      </c>
      <c r="B102" s="443">
        <v>9000</v>
      </c>
      <c r="C102" s="443">
        <v>10000</v>
      </c>
      <c r="D102" s="299">
        <v>0</v>
      </c>
      <c r="E102" s="443">
        <v>0</v>
      </c>
      <c r="F102" s="599"/>
      <c r="G102" s="708"/>
    </row>
    <row r="103" spans="1:7" s="615" customFormat="1" ht="15.75" x14ac:dyDescent="0.25">
      <c r="A103" s="709" t="s">
        <v>670</v>
      </c>
      <c r="B103" s="443">
        <v>0</v>
      </c>
      <c r="C103" s="443">
        <v>0</v>
      </c>
      <c r="D103" s="299">
        <v>10000</v>
      </c>
      <c r="E103" s="443">
        <v>9296</v>
      </c>
      <c r="F103" s="599"/>
      <c r="G103" s="708"/>
    </row>
    <row r="104" spans="1:7" s="615" customFormat="1" ht="15.75" x14ac:dyDescent="0.25">
      <c r="A104" s="709" t="s">
        <v>662</v>
      </c>
      <c r="B104" s="443">
        <v>31755.63</v>
      </c>
      <c r="C104" s="443">
        <v>55511.26</v>
      </c>
      <c r="D104" s="299">
        <v>27300</v>
      </c>
      <c r="E104" s="443">
        <v>27102.42</v>
      </c>
      <c r="F104" s="599"/>
      <c r="G104" s="708"/>
    </row>
    <row r="105" spans="1:7" s="615" customFormat="1" ht="15.75" x14ac:dyDescent="0.25">
      <c r="A105" s="709" t="s">
        <v>631</v>
      </c>
      <c r="B105" s="443">
        <v>0</v>
      </c>
      <c r="C105" s="443">
        <v>35907.79</v>
      </c>
      <c r="D105" s="299">
        <v>91550</v>
      </c>
      <c r="E105" s="443">
        <v>91530</v>
      </c>
      <c r="F105" s="599"/>
      <c r="G105" s="708"/>
    </row>
    <row r="106" spans="1:7" s="615" customFormat="1" ht="15.75" x14ac:dyDescent="0.25">
      <c r="A106" s="709" t="s">
        <v>620</v>
      </c>
      <c r="B106" s="443">
        <v>0</v>
      </c>
      <c r="C106" s="443">
        <v>42208.36</v>
      </c>
      <c r="D106" s="299">
        <v>45000</v>
      </c>
      <c r="E106" s="443">
        <v>36195.65</v>
      </c>
      <c r="F106" s="599"/>
      <c r="G106" s="708"/>
    </row>
    <row r="107" spans="1:7" s="615" customFormat="1" ht="16.5" thickBot="1" x14ac:dyDescent="0.3">
      <c r="A107" s="709" t="s">
        <v>621</v>
      </c>
      <c r="B107" s="443">
        <v>4430</v>
      </c>
      <c r="C107" s="443">
        <v>1037</v>
      </c>
      <c r="D107" s="299">
        <v>3320</v>
      </c>
      <c r="E107" s="443">
        <v>3320</v>
      </c>
      <c r="F107" s="599"/>
      <c r="G107" s="708"/>
    </row>
    <row r="108" spans="1:7" ht="18.75" thickBot="1" x14ac:dyDescent="0.3">
      <c r="A108" s="365" t="s">
        <v>408</v>
      </c>
      <c r="B108" s="445">
        <f t="shared" ref="B108:E108" si="8">B109+B113</f>
        <v>1691115.1400000001</v>
      </c>
      <c r="C108" s="445">
        <f t="shared" si="8"/>
        <v>1484298.25</v>
      </c>
      <c r="D108" s="366">
        <f t="shared" si="8"/>
        <v>1194500</v>
      </c>
      <c r="E108" s="445">
        <f t="shared" si="8"/>
        <v>844958.95</v>
      </c>
      <c r="F108" s="599"/>
      <c r="G108" s="43"/>
    </row>
    <row r="109" spans="1:7" ht="18.75" thickBot="1" x14ac:dyDescent="0.3">
      <c r="A109" s="389" t="s">
        <v>111</v>
      </c>
      <c r="B109" s="446">
        <f t="shared" ref="B109:E109" si="9">SUM(B110:B112)</f>
        <v>189879.22</v>
      </c>
      <c r="C109" s="446">
        <f t="shared" si="9"/>
        <v>38726.74</v>
      </c>
      <c r="D109" s="390">
        <f t="shared" si="9"/>
        <v>150000</v>
      </c>
      <c r="E109" s="446">
        <f t="shared" si="9"/>
        <v>150794.21</v>
      </c>
      <c r="F109" s="599"/>
      <c r="G109" s="43"/>
    </row>
    <row r="110" spans="1:7" ht="15.75" x14ac:dyDescent="0.25">
      <c r="A110" s="368" t="s">
        <v>578</v>
      </c>
      <c r="B110" s="447">
        <v>80601.55</v>
      </c>
      <c r="C110" s="447">
        <v>30411</v>
      </c>
      <c r="D110" s="395">
        <v>50000</v>
      </c>
      <c r="E110" s="447">
        <v>52172.73</v>
      </c>
      <c r="F110" s="599"/>
      <c r="G110" s="43"/>
    </row>
    <row r="111" spans="1:7" ht="15.75" x14ac:dyDescent="0.25">
      <c r="A111" s="368" t="s">
        <v>114</v>
      </c>
      <c r="B111" s="447">
        <v>57.36</v>
      </c>
      <c r="C111" s="447">
        <v>1</v>
      </c>
      <c r="D111" s="395">
        <v>0</v>
      </c>
      <c r="E111" s="447">
        <v>1</v>
      </c>
      <c r="F111" s="599"/>
      <c r="G111" s="43"/>
    </row>
    <row r="112" spans="1:7" ht="16.5" thickBot="1" x14ac:dyDescent="0.3">
      <c r="A112" s="391" t="s">
        <v>115</v>
      </c>
      <c r="B112" s="448">
        <v>109220.31</v>
      </c>
      <c r="C112" s="448">
        <v>8314.74</v>
      </c>
      <c r="D112" s="392">
        <v>100000</v>
      </c>
      <c r="E112" s="448">
        <v>98620.479999999996</v>
      </c>
      <c r="F112" s="599"/>
      <c r="G112" s="43"/>
    </row>
    <row r="113" spans="1:7" ht="18.75" thickBot="1" x14ac:dyDescent="0.3">
      <c r="A113" s="369" t="s">
        <v>116</v>
      </c>
      <c r="B113" s="449">
        <f>SUM(B114:B135)</f>
        <v>1501235.9200000002</v>
      </c>
      <c r="C113" s="449">
        <f>SUM(C114:C135)</f>
        <v>1445571.51</v>
      </c>
      <c r="D113" s="370">
        <f>SUM(D114:D135)</f>
        <v>1044500</v>
      </c>
      <c r="E113" s="449">
        <f>SUM(E114:E135)</f>
        <v>694164.74</v>
      </c>
      <c r="F113" s="599"/>
      <c r="G113" s="43"/>
    </row>
    <row r="114" spans="1:7" ht="15.75" x14ac:dyDescent="0.25">
      <c r="A114" s="355" t="s">
        <v>554</v>
      </c>
      <c r="B114" s="441">
        <v>37000</v>
      </c>
      <c r="C114" s="441">
        <v>0</v>
      </c>
      <c r="D114" s="360">
        <v>0</v>
      </c>
      <c r="E114" s="441">
        <v>0</v>
      </c>
      <c r="F114" s="599"/>
      <c r="G114" s="43"/>
    </row>
    <row r="115" spans="1:7" ht="15.75" x14ac:dyDescent="0.25">
      <c r="A115" s="355" t="s">
        <v>562</v>
      </c>
      <c r="B115" s="441">
        <v>10000</v>
      </c>
      <c r="C115" s="441">
        <v>5000</v>
      </c>
      <c r="D115" s="360">
        <v>0</v>
      </c>
      <c r="E115" s="441">
        <v>0</v>
      </c>
      <c r="F115" s="599"/>
      <c r="G115" s="43"/>
    </row>
    <row r="116" spans="1:7" ht="15.75" x14ac:dyDescent="0.25">
      <c r="A116" s="355" t="s">
        <v>480</v>
      </c>
      <c r="B116" s="441">
        <v>79403.28</v>
      </c>
      <c r="C116" s="441">
        <v>0</v>
      </c>
      <c r="D116" s="360">
        <v>0</v>
      </c>
      <c r="E116" s="441">
        <v>0</v>
      </c>
      <c r="F116" s="599"/>
      <c r="G116" s="43"/>
    </row>
    <row r="117" spans="1:7" ht="15.75" x14ac:dyDescent="0.25">
      <c r="A117" s="355" t="s">
        <v>555</v>
      </c>
      <c r="B117" s="441">
        <v>72531.839999999997</v>
      </c>
      <c r="C117" s="441">
        <v>0</v>
      </c>
      <c r="D117" s="360">
        <v>0</v>
      </c>
      <c r="E117" s="441">
        <v>0</v>
      </c>
      <c r="F117" s="599"/>
      <c r="G117" s="43"/>
    </row>
    <row r="118" spans="1:7" s="615" customFormat="1" ht="15.75" x14ac:dyDescent="0.25">
      <c r="A118" s="359" t="s">
        <v>556</v>
      </c>
      <c r="B118" s="443">
        <v>297327.05</v>
      </c>
      <c r="C118" s="443">
        <v>0</v>
      </c>
      <c r="D118" s="299">
        <v>0</v>
      </c>
      <c r="E118" s="443">
        <v>0</v>
      </c>
      <c r="F118" s="599"/>
      <c r="G118" s="708"/>
    </row>
    <row r="119" spans="1:7" s="615" customFormat="1" ht="15.75" x14ac:dyDescent="0.25">
      <c r="A119" s="359" t="s">
        <v>647</v>
      </c>
      <c r="B119" s="443">
        <v>0</v>
      </c>
      <c r="C119" s="443">
        <v>0</v>
      </c>
      <c r="D119" s="299">
        <v>170000</v>
      </c>
      <c r="E119" s="443">
        <v>170062.8</v>
      </c>
      <c r="F119" s="599"/>
      <c r="G119" s="708"/>
    </row>
    <row r="120" spans="1:7" s="615" customFormat="1" ht="15.75" x14ac:dyDescent="0.25">
      <c r="A120" s="359" t="s">
        <v>598</v>
      </c>
      <c r="B120" s="443">
        <v>0</v>
      </c>
      <c r="C120" s="443">
        <v>0</v>
      </c>
      <c r="D120" s="299">
        <v>760000</v>
      </c>
      <c r="E120" s="443">
        <v>413301.94</v>
      </c>
      <c r="F120" s="599"/>
      <c r="G120" s="708"/>
    </row>
    <row r="121" spans="1:7" s="615" customFormat="1" ht="15.75" x14ac:dyDescent="0.25">
      <c r="A121" s="359" t="s">
        <v>649</v>
      </c>
      <c r="B121" s="443">
        <v>0</v>
      </c>
      <c r="C121" s="443">
        <v>0</v>
      </c>
      <c r="D121" s="299">
        <v>37000</v>
      </c>
      <c r="E121" s="443">
        <v>33300</v>
      </c>
      <c r="F121" s="599"/>
      <c r="G121" s="708"/>
    </row>
    <row r="122" spans="1:7" s="615" customFormat="1" ht="15.75" x14ac:dyDescent="0.25">
      <c r="A122" s="359" t="s">
        <v>678</v>
      </c>
      <c r="B122" s="443">
        <v>0</v>
      </c>
      <c r="C122" s="443">
        <v>0</v>
      </c>
      <c r="D122" s="299">
        <v>33000</v>
      </c>
      <c r="E122" s="443">
        <v>33000</v>
      </c>
      <c r="F122" s="599"/>
      <c r="G122" s="708"/>
    </row>
    <row r="123" spans="1:7" s="615" customFormat="1" ht="15.75" x14ac:dyDescent="0.25">
      <c r="A123" s="359" t="s">
        <v>648</v>
      </c>
      <c r="B123" s="443">
        <v>0</v>
      </c>
      <c r="C123" s="443">
        <v>1075000</v>
      </c>
      <c r="D123" s="299">
        <v>0</v>
      </c>
      <c r="E123" s="443">
        <v>0</v>
      </c>
      <c r="F123" s="599"/>
      <c r="G123" s="708"/>
    </row>
    <row r="124" spans="1:7" s="615" customFormat="1" ht="15.75" x14ac:dyDescent="0.25">
      <c r="A124" s="359" t="s">
        <v>557</v>
      </c>
      <c r="B124" s="443">
        <v>438406.83</v>
      </c>
      <c r="C124" s="443">
        <v>0</v>
      </c>
      <c r="D124" s="299">
        <v>0</v>
      </c>
      <c r="E124" s="443">
        <v>0</v>
      </c>
      <c r="F124" s="599"/>
      <c r="G124" s="708"/>
    </row>
    <row r="125" spans="1:7" s="615" customFormat="1" ht="15.75" x14ac:dyDescent="0.25">
      <c r="A125" s="359" t="s">
        <v>558</v>
      </c>
      <c r="B125" s="443">
        <v>56343.55</v>
      </c>
      <c r="C125" s="443">
        <v>0</v>
      </c>
      <c r="D125" s="299">
        <v>0</v>
      </c>
      <c r="E125" s="443">
        <v>0</v>
      </c>
      <c r="F125" s="599"/>
      <c r="G125" s="708"/>
    </row>
    <row r="126" spans="1:7" s="615" customFormat="1" ht="15.75" x14ac:dyDescent="0.25">
      <c r="A126" s="359" t="s">
        <v>628</v>
      </c>
      <c r="B126" s="443">
        <v>0</v>
      </c>
      <c r="C126" s="443">
        <v>15000</v>
      </c>
      <c r="D126" s="299">
        <v>0</v>
      </c>
      <c r="E126" s="443">
        <v>0</v>
      </c>
      <c r="F126" s="599"/>
      <c r="G126" s="708"/>
    </row>
    <row r="127" spans="1:7" s="615" customFormat="1" ht="15.75" x14ac:dyDescent="0.25">
      <c r="A127" s="359" t="s">
        <v>684</v>
      </c>
      <c r="B127" s="443">
        <v>0</v>
      </c>
      <c r="C127" s="443">
        <v>0</v>
      </c>
      <c r="D127" s="299">
        <v>10000</v>
      </c>
      <c r="E127" s="443">
        <v>10000</v>
      </c>
      <c r="F127" s="599"/>
      <c r="G127" s="708"/>
    </row>
    <row r="128" spans="1:7" s="615" customFormat="1" ht="15.75" x14ac:dyDescent="0.25">
      <c r="A128" s="359" t="s">
        <v>569</v>
      </c>
      <c r="B128" s="443">
        <v>129845.82</v>
      </c>
      <c r="C128" s="443">
        <v>202774.15</v>
      </c>
      <c r="D128" s="299">
        <v>0</v>
      </c>
      <c r="E128" s="443">
        <v>0</v>
      </c>
      <c r="F128" s="599"/>
      <c r="G128" s="708"/>
    </row>
    <row r="129" spans="1:7" s="615" customFormat="1" ht="15.75" x14ac:dyDescent="0.25">
      <c r="A129" s="359" t="s">
        <v>461</v>
      </c>
      <c r="B129" s="443">
        <v>10000</v>
      </c>
      <c r="C129" s="443">
        <v>0</v>
      </c>
      <c r="D129" s="299">
        <v>0</v>
      </c>
      <c r="E129" s="443">
        <v>0</v>
      </c>
      <c r="F129" s="599"/>
      <c r="G129" s="708"/>
    </row>
    <row r="130" spans="1:7" s="615" customFormat="1" ht="15.75" x14ac:dyDescent="0.25">
      <c r="A130" s="359" t="s">
        <v>629</v>
      </c>
      <c r="B130" s="443">
        <v>0</v>
      </c>
      <c r="C130" s="443">
        <v>20000</v>
      </c>
      <c r="D130" s="299">
        <v>0</v>
      </c>
      <c r="E130" s="443">
        <v>0</v>
      </c>
      <c r="F130" s="599"/>
      <c r="G130" s="708"/>
    </row>
    <row r="131" spans="1:7" s="615" customFormat="1" ht="15.75" x14ac:dyDescent="0.25">
      <c r="A131" s="359" t="s">
        <v>669</v>
      </c>
      <c r="B131" s="443">
        <v>0</v>
      </c>
      <c r="C131" s="443">
        <v>0</v>
      </c>
      <c r="D131" s="299">
        <v>34500</v>
      </c>
      <c r="E131" s="443">
        <v>34500</v>
      </c>
      <c r="F131" s="599"/>
      <c r="G131" s="708"/>
    </row>
    <row r="132" spans="1:7" s="615" customFormat="1" ht="15.75" x14ac:dyDescent="0.25">
      <c r="A132" s="359" t="s">
        <v>433</v>
      </c>
      <c r="B132" s="443">
        <v>236277.55</v>
      </c>
      <c r="C132" s="443">
        <v>27797.360000000001</v>
      </c>
      <c r="D132" s="299">
        <v>0</v>
      </c>
      <c r="E132" s="443">
        <v>0</v>
      </c>
      <c r="F132" s="599"/>
      <c r="G132" s="708"/>
    </row>
    <row r="133" spans="1:7" s="615" customFormat="1" ht="15.75" x14ac:dyDescent="0.25">
      <c r="A133" s="359" t="s">
        <v>434</v>
      </c>
      <c r="B133" s="443">
        <v>9000</v>
      </c>
      <c r="C133" s="443">
        <v>0</v>
      </c>
      <c r="D133" s="299">
        <v>0</v>
      </c>
      <c r="E133" s="443">
        <v>0</v>
      </c>
      <c r="F133" s="599"/>
      <c r="G133" s="708"/>
    </row>
    <row r="134" spans="1:7" s="615" customFormat="1" ht="15.75" x14ac:dyDescent="0.25">
      <c r="A134" s="359" t="s">
        <v>475</v>
      </c>
      <c r="B134" s="443">
        <v>0</v>
      </c>
      <c r="C134" s="443">
        <v>100000</v>
      </c>
      <c r="D134" s="299">
        <v>0</v>
      </c>
      <c r="E134" s="443">
        <v>0</v>
      </c>
      <c r="F134" s="599"/>
      <c r="G134" s="708"/>
    </row>
    <row r="135" spans="1:7" s="615" customFormat="1" ht="16.5" thickBot="1" x14ac:dyDescent="0.3">
      <c r="A135" s="359" t="s">
        <v>561</v>
      </c>
      <c r="B135" s="443">
        <v>125100</v>
      </c>
      <c r="C135" s="443">
        <v>0</v>
      </c>
      <c r="D135" s="299">
        <v>0</v>
      </c>
      <c r="E135" s="443">
        <v>0</v>
      </c>
      <c r="F135" s="599"/>
      <c r="G135" s="708"/>
    </row>
    <row r="136" spans="1:7" ht="18.75" thickBot="1" x14ac:dyDescent="0.3">
      <c r="A136" s="287" t="s">
        <v>399</v>
      </c>
      <c r="B136" s="434">
        <f>SUM(B137:B146)</f>
        <v>11914397.870000001</v>
      </c>
      <c r="C136" s="434">
        <f>SUM(C137:C146)</f>
        <v>1474669.23</v>
      </c>
      <c r="D136" s="351">
        <f>SUM(D137:D146)</f>
        <v>2970952</v>
      </c>
      <c r="E136" s="434">
        <f>SUM(E137:E146)</f>
        <v>2210581.17</v>
      </c>
      <c r="F136" s="599"/>
      <c r="G136" s="43"/>
    </row>
    <row r="137" spans="1:7" s="615" customFormat="1" ht="15.75" x14ac:dyDescent="0.25">
      <c r="A137" s="359" t="s">
        <v>472</v>
      </c>
      <c r="B137" s="443">
        <v>366207.52</v>
      </c>
      <c r="C137" s="443">
        <v>323000</v>
      </c>
      <c r="D137" s="299">
        <v>1240720</v>
      </c>
      <c r="E137" s="443">
        <v>758028.73</v>
      </c>
      <c r="F137" s="599"/>
      <c r="G137" s="708"/>
    </row>
    <row r="138" spans="1:7" s="615" customFormat="1" ht="15.75" x14ac:dyDescent="0.25">
      <c r="A138" s="359" t="s">
        <v>570</v>
      </c>
      <c r="B138" s="443">
        <v>0</v>
      </c>
      <c r="C138" s="443">
        <v>62395.48</v>
      </c>
      <c r="D138" s="299">
        <v>0</v>
      </c>
      <c r="E138" s="443">
        <v>0</v>
      </c>
      <c r="F138" s="599"/>
      <c r="G138" s="708"/>
    </row>
    <row r="139" spans="1:7" s="615" customFormat="1" ht="15.75" x14ac:dyDescent="0.25">
      <c r="A139" s="359" t="s">
        <v>473</v>
      </c>
      <c r="B139" s="443">
        <f>9438.53+18761.04+51241.43</f>
        <v>79441</v>
      </c>
      <c r="C139" s="443">
        <v>262858.98</v>
      </c>
      <c r="D139" s="299">
        <v>296432</v>
      </c>
      <c r="E139" s="443">
        <f>56758.43+8554.99+204534.53+22878.49+3682.33</f>
        <v>296408.77</v>
      </c>
      <c r="F139" s="599"/>
      <c r="G139" s="708"/>
    </row>
    <row r="140" spans="1:7" s="615" customFormat="1" ht="15.75" x14ac:dyDescent="0.25">
      <c r="A140" s="359" t="s">
        <v>559</v>
      </c>
      <c r="B140" s="443">
        <v>112050.86</v>
      </c>
      <c r="C140" s="443">
        <v>29331.72</v>
      </c>
      <c r="D140" s="299">
        <v>0</v>
      </c>
      <c r="E140" s="443">
        <v>12157.19</v>
      </c>
      <c r="F140" s="599"/>
      <c r="G140" s="708"/>
    </row>
    <row r="141" spans="1:7" s="615" customFormat="1" ht="15.75" x14ac:dyDescent="0.25">
      <c r="A141" s="359" t="s">
        <v>636</v>
      </c>
      <c r="B141" s="443">
        <v>0</v>
      </c>
      <c r="C141" s="443">
        <v>27300</v>
      </c>
      <c r="D141" s="299">
        <v>0</v>
      </c>
      <c r="E141" s="443">
        <v>0</v>
      </c>
      <c r="F141" s="599"/>
      <c r="G141" s="708"/>
    </row>
    <row r="142" spans="1:7" s="615" customFormat="1" ht="15.75" x14ac:dyDescent="0.25">
      <c r="A142" s="359" t="s">
        <v>624</v>
      </c>
      <c r="B142" s="443">
        <v>0</v>
      </c>
      <c r="C142" s="443">
        <v>474914</v>
      </c>
      <c r="D142" s="299">
        <v>0</v>
      </c>
      <c r="E142" s="443">
        <v>0</v>
      </c>
      <c r="F142" s="599"/>
      <c r="G142" s="708"/>
    </row>
    <row r="143" spans="1:7" s="615" customFormat="1" ht="15.75" x14ac:dyDescent="0.25">
      <c r="A143" s="359" t="s">
        <v>685</v>
      </c>
      <c r="B143" s="443">
        <v>777371.51</v>
      </c>
      <c r="C143" s="443">
        <v>0</v>
      </c>
      <c r="D143" s="299">
        <v>370000</v>
      </c>
      <c r="E143" s="443">
        <v>318826.89</v>
      </c>
      <c r="F143" s="599"/>
      <c r="G143" s="708"/>
    </row>
    <row r="144" spans="1:7" ht="15.75" x14ac:dyDescent="0.25">
      <c r="A144" s="355" t="s">
        <v>481</v>
      </c>
      <c r="B144" s="443">
        <v>5084000</v>
      </c>
      <c r="C144" s="443">
        <v>0</v>
      </c>
      <c r="D144" s="299">
        <v>0</v>
      </c>
      <c r="E144" s="443">
        <v>0</v>
      </c>
      <c r="F144" s="599"/>
      <c r="G144" s="43"/>
    </row>
    <row r="145" spans="1:7" ht="15.75" x14ac:dyDescent="0.25">
      <c r="A145" s="355" t="s">
        <v>577</v>
      </c>
      <c r="B145" s="443">
        <v>4462539.2300000004</v>
      </c>
      <c r="C145" s="443">
        <v>0</v>
      </c>
      <c r="D145" s="299">
        <v>0</v>
      </c>
      <c r="E145" s="443">
        <v>0</v>
      </c>
      <c r="F145" s="599"/>
      <c r="G145" s="43"/>
    </row>
    <row r="146" spans="1:7" ht="16.5" thickBot="1" x14ac:dyDescent="0.3">
      <c r="A146" s="355" t="s">
        <v>129</v>
      </c>
      <c r="B146" s="450">
        <v>1032787.75</v>
      </c>
      <c r="C146" s="450">
        <v>294869.05</v>
      </c>
      <c r="D146" s="364">
        <v>1063800</v>
      </c>
      <c r="E146" s="712">
        <v>825159.59</v>
      </c>
      <c r="F146" s="599"/>
      <c r="G146" s="43"/>
    </row>
    <row r="147" spans="1:7" ht="24" thickBot="1" x14ac:dyDescent="0.4">
      <c r="A147" s="371" t="s">
        <v>130</v>
      </c>
      <c r="B147" s="411">
        <f>B136+B108+B3</f>
        <v>32452369.080000002</v>
      </c>
      <c r="C147" s="411">
        <f>C136+C108+C3</f>
        <v>22816593.720000003</v>
      </c>
      <c r="D147" s="372">
        <f>D136+D108+D3</f>
        <v>24803304</v>
      </c>
      <c r="E147" s="411">
        <f>E136+E108+E3</f>
        <v>23444901.140000001</v>
      </c>
      <c r="F147" s="599"/>
      <c r="G147" s="43"/>
    </row>
    <row r="148" spans="1:7" ht="15.75" x14ac:dyDescent="0.25">
      <c r="A148" s="373"/>
    </row>
    <row r="149" spans="1:7" x14ac:dyDescent="0.25">
      <c r="A149" s="374"/>
    </row>
    <row r="150" spans="1:7" x14ac:dyDescent="0.25">
      <c r="A150" s="375"/>
    </row>
  </sheetData>
  <sheetProtection selectLockedCells="1" selectUnlockedCells="1"/>
  <mergeCells count="1">
    <mergeCell ref="A1:E1"/>
  </mergeCells>
  <phoneticPr fontId="0" type="noConversion"/>
  <pageMargins left="1.1811023622047245" right="0" top="0" bottom="0" header="0.51181102362204722" footer="0.51181102362204722"/>
  <pageSetup paperSize="9" scale="54" firstPageNumber="0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00"/>
  <sheetViews>
    <sheetView topLeftCell="B1" zoomScale="80" zoomScaleNormal="80" workbookViewId="0">
      <pane xSplit="2" ySplit="7" topLeftCell="D137" activePane="bottomRight" state="frozen"/>
      <selection activeCell="B1" sqref="B1"/>
      <selection pane="topRight" activeCell="T1" sqref="T1"/>
      <selection pane="bottomLeft" activeCell="B163" sqref="B163"/>
      <selection pane="bottomRight" activeCell="C169" sqref="C169"/>
    </sheetView>
  </sheetViews>
  <sheetFormatPr defaultRowHeight="12.75" outlineLevelRow="1" x14ac:dyDescent="0.2"/>
  <cols>
    <col min="1" max="1" width="0" style="146" hidden="1" customWidth="1"/>
    <col min="2" max="2" width="18.85546875" style="146" customWidth="1"/>
    <col min="3" max="3" width="32.7109375" style="146" customWidth="1"/>
    <col min="4" max="5" width="12.7109375" style="146" bestFit="1" customWidth="1"/>
    <col min="6" max="7" width="11.42578125" style="146" customWidth="1"/>
    <col min="8" max="9" width="12.7109375" style="146" bestFit="1" customWidth="1"/>
    <col min="10" max="10" width="11.42578125" style="146" customWidth="1"/>
    <col min="11" max="11" width="12.7109375" style="146" bestFit="1" customWidth="1"/>
    <col min="12" max="19" width="12.7109375" style="146" customWidth="1"/>
    <col min="20" max="16384" width="9.140625" style="146"/>
  </cols>
  <sheetData>
    <row r="1" spans="1:19" x14ac:dyDescent="0.2">
      <c r="A1" s="145"/>
      <c r="B1" s="763" t="s">
        <v>737</v>
      </c>
      <c r="C1" s="763"/>
      <c r="D1" s="763"/>
      <c r="E1" s="763"/>
      <c r="F1" s="763"/>
      <c r="G1" s="763"/>
      <c r="H1" s="763"/>
      <c r="I1" s="763"/>
      <c r="J1" s="763"/>
      <c r="K1" s="763"/>
      <c r="L1" s="763"/>
      <c r="M1" s="763"/>
      <c r="N1" s="763"/>
      <c r="O1" s="763"/>
      <c r="P1" s="763"/>
      <c r="Q1" s="763"/>
      <c r="R1" s="763"/>
      <c r="S1" s="763"/>
    </row>
    <row r="2" spans="1:19" ht="13.5" thickBot="1" x14ac:dyDescent="0.25">
      <c r="A2" s="145"/>
      <c r="B2" s="763"/>
      <c r="C2" s="763"/>
      <c r="D2" s="763"/>
      <c r="E2" s="763"/>
      <c r="F2" s="763"/>
      <c r="G2" s="763"/>
      <c r="H2" s="763"/>
      <c r="I2" s="763"/>
      <c r="J2" s="763"/>
      <c r="K2" s="763"/>
      <c r="L2" s="763"/>
      <c r="M2" s="763"/>
      <c r="N2" s="763"/>
      <c r="O2" s="763"/>
      <c r="P2" s="763"/>
      <c r="Q2" s="763"/>
      <c r="R2" s="763"/>
      <c r="S2" s="763"/>
    </row>
    <row r="3" spans="1:19" ht="13.5" customHeight="1" thickBot="1" x14ac:dyDescent="0.25">
      <c r="A3" s="145"/>
      <c r="D3" s="764" t="s">
        <v>564</v>
      </c>
      <c r="E3" s="765"/>
      <c r="F3" s="765"/>
      <c r="G3" s="765"/>
      <c r="H3" s="764" t="s">
        <v>592</v>
      </c>
      <c r="I3" s="765"/>
      <c r="J3" s="765"/>
      <c r="K3" s="772"/>
      <c r="L3" s="764" t="s">
        <v>640</v>
      </c>
      <c r="M3" s="765"/>
      <c r="N3" s="765"/>
      <c r="O3" s="765"/>
      <c r="P3" s="764" t="s">
        <v>641</v>
      </c>
      <c r="Q3" s="765"/>
      <c r="R3" s="765"/>
      <c r="S3" s="772"/>
    </row>
    <row r="4" spans="1:19" ht="21" customHeight="1" x14ac:dyDescent="0.2">
      <c r="A4" s="145"/>
      <c r="B4" s="768" t="s">
        <v>406</v>
      </c>
      <c r="C4" s="769"/>
      <c r="D4" s="766"/>
      <c r="E4" s="767"/>
      <c r="F4" s="767"/>
      <c r="G4" s="767"/>
      <c r="H4" s="766"/>
      <c r="I4" s="767"/>
      <c r="J4" s="767"/>
      <c r="K4" s="773"/>
      <c r="L4" s="766"/>
      <c r="M4" s="767"/>
      <c r="N4" s="767"/>
      <c r="O4" s="767"/>
      <c r="P4" s="766"/>
      <c r="Q4" s="767"/>
      <c r="R4" s="767"/>
      <c r="S4" s="773"/>
    </row>
    <row r="5" spans="1:19" ht="24.75" thickBot="1" x14ac:dyDescent="0.25">
      <c r="A5" s="145"/>
      <c r="B5" s="770"/>
      <c r="C5" s="771"/>
      <c r="D5" s="417" t="s">
        <v>396</v>
      </c>
      <c r="E5" s="420" t="s">
        <v>409</v>
      </c>
      <c r="F5" s="420" t="s">
        <v>410</v>
      </c>
      <c r="G5" s="452" t="s">
        <v>401</v>
      </c>
      <c r="H5" s="417" t="s">
        <v>396</v>
      </c>
      <c r="I5" s="420" t="s">
        <v>409</v>
      </c>
      <c r="J5" s="420" t="s">
        <v>410</v>
      </c>
      <c r="K5" s="452" t="s">
        <v>401</v>
      </c>
      <c r="L5" s="696" t="s">
        <v>396</v>
      </c>
      <c r="M5" s="423" t="s">
        <v>409</v>
      </c>
      <c r="N5" s="423" t="s">
        <v>410</v>
      </c>
      <c r="O5" s="698" t="s">
        <v>401</v>
      </c>
      <c r="P5" s="417" t="s">
        <v>396</v>
      </c>
      <c r="Q5" s="420" t="s">
        <v>409</v>
      </c>
      <c r="R5" s="420" t="s">
        <v>410</v>
      </c>
      <c r="S5" s="416" t="s">
        <v>401</v>
      </c>
    </row>
    <row r="6" spans="1:19" ht="24" customHeight="1" thickBot="1" x14ac:dyDescent="0.3">
      <c r="A6" s="145"/>
      <c r="B6" s="497" t="s">
        <v>147</v>
      </c>
      <c r="C6" s="498"/>
      <c r="D6" s="418">
        <f>SUM(E6:G6)</f>
        <v>31655830.93</v>
      </c>
      <c r="E6" s="421">
        <f>E8+E22+E36+E46+E52+E68+E76+E91+E95+E120+E131+E140+E152+E177+E178</f>
        <v>17806018.689999998</v>
      </c>
      <c r="F6" s="421">
        <f t="shared" ref="F6:G6" si="0">F8+F22+F36+F46+F52+F68+F76+F91+F95+F120+F131+F140+F152+F177+F178</f>
        <v>8262797.8000000007</v>
      </c>
      <c r="G6" s="453">
        <f t="shared" si="0"/>
        <v>5587014.4400000004</v>
      </c>
      <c r="H6" s="418">
        <f>SUM(I6:K6)</f>
        <v>19922027.479999997</v>
      </c>
      <c r="I6" s="421">
        <f>I8+I22+I36+I46+I52+I68+I76+I91+I95+I120+I131+I140+I152+I177+I178</f>
        <v>18755657.259999998</v>
      </c>
      <c r="J6" s="421">
        <f t="shared" ref="J6:S6" si="1">J8+J22+J36+J46+J52+J68+J76+J91+J95+J120+J131+J140+J152+J177+J178</f>
        <v>940071.16000000015</v>
      </c>
      <c r="K6" s="453">
        <f t="shared" si="1"/>
        <v>226299.06</v>
      </c>
      <c r="L6" s="697">
        <f t="shared" si="1"/>
        <v>24432369</v>
      </c>
      <c r="M6" s="495">
        <f t="shared" si="1"/>
        <v>20637852</v>
      </c>
      <c r="N6" s="495">
        <f t="shared" si="1"/>
        <v>3218017</v>
      </c>
      <c r="O6" s="495">
        <f t="shared" si="1"/>
        <v>576500</v>
      </c>
      <c r="P6" s="699">
        <f t="shared" si="1"/>
        <v>21754762.269999996</v>
      </c>
      <c r="Q6" s="453">
        <f t="shared" si="1"/>
        <v>19076711.210000001</v>
      </c>
      <c r="R6" s="453">
        <f t="shared" si="1"/>
        <v>2465491.37</v>
      </c>
      <c r="S6" s="496">
        <f t="shared" si="1"/>
        <v>212559.69</v>
      </c>
    </row>
    <row r="7" spans="1:19" ht="13.5" thickBot="1" x14ac:dyDescent="0.25">
      <c r="A7" s="145"/>
      <c r="B7" s="288" t="s">
        <v>148</v>
      </c>
      <c r="C7" s="289"/>
      <c r="D7" s="419"/>
      <c r="E7" s="422"/>
      <c r="F7" s="422"/>
      <c r="G7" s="147"/>
      <c r="H7" s="419"/>
      <c r="I7" s="422"/>
      <c r="J7" s="422"/>
      <c r="K7" s="147"/>
      <c r="L7" s="147"/>
      <c r="M7" s="147"/>
      <c r="N7" s="147"/>
      <c r="O7" s="147"/>
      <c r="P7" s="700"/>
      <c r="Q7" s="147"/>
      <c r="R7" s="147"/>
      <c r="S7" s="456"/>
    </row>
    <row r="8" spans="1:19" ht="15.75" x14ac:dyDescent="0.25">
      <c r="A8" s="145"/>
      <c r="B8" s="314" t="s">
        <v>149</v>
      </c>
      <c r="C8" s="315"/>
      <c r="D8" s="308">
        <f>D9+D14+D18+D19+D20+D21</f>
        <v>350056.94</v>
      </c>
      <c r="E8" s="309">
        <f t="shared" ref="E8:G8" si="2">E9+E14+E18+E19+E20+E21</f>
        <v>274403.10000000003</v>
      </c>
      <c r="F8" s="309">
        <f t="shared" si="2"/>
        <v>75653.84</v>
      </c>
      <c r="G8" s="400">
        <f t="shared" si="2"/>
        <v>0</v>
      </c>
      <c r="H8" s="308">
        <f t="shared" ref="H8:O8" si="3">H9+H14+H18+H19+H20+H21</f>
        <v>489297.16000000003</v>
      </c>
      <c r="I8" s="309">
        <f t="shared" si="3"/>
        <v>359110.12000000005</v>
      </c>
      <c r="J8" s="309">
        <f t="shared" si="3"/>
        <v>130187.04</v>
      </c>
      <c r="K8" s="400">
        <f t="shared" si="3"/>
        <v>0</v>
      </c>
      <c r="L8" s="308">
        <f t="shared" si="3"/>
        <v>442015</v>
      </c>
      <c r="M8" s="309">
        <f t="shared" si="3"/>
        <v>377015</v>
      </c>
      <c r="N8" s="309">
        <f t="shared" si="3"/>
        <v>65000</v>
      </c>
      <c r="O8" s="400">
        <f t="shared" si="3"/>
        <v>0</v>
      </c>
      <c r="P8" s="308">
        <f t="shared" ref="P8:S8" si="4">P9+P14+P18+P19+P20+P21</f>
        <v>370535.19</v>
      </c>
      <c r="Q8" s="309">
        <f t="shared" si="4"/>
        <v>328826.02999999997</v>
      </c>
      <c r="R8" s="309">
        <f t="shared" si="4"/>
        <v>41709.160000000003</v>
      </c>
      <c r="S8" s="310">
        <f t="shared" si="4"/>
        <v>0</v>
      </c>
    </row>
    <row r="9" spans="1:19" ht="15.75" x14ac:dyDescent="0.25">
      <c r="A9" s="145"/>
      <c r="B9" s="316" t="s">
        <v>150</v>
      </c>
      <c r="C9" s="317" t="s">
        <v>151</v>
      </c>
      <c r="D9" s="297">
        <f>SUM(D10:D13)</f>
        <v>163232.98000000004</v>
      </c>
      <c r="E9" s="295">
        <f t="shared" ref="E9:G9" si="5">SUM(E10:E13)</f>
        <v>163232.98000000004</v>
      </c>
      <c r="F9" s="295">
        <f t="shared" si="5"/>
        <v>0</v>
      </c>
      <c r="G9" s="313">
        <f t="shared" si="5"/>
        <v>0</v>
      </c>
      <c r="H9" s="297">
        <f t="shared" ref="H9:O9" si="6">SUM(H10:H13)</f>
        <v>227561.74</v>
      </c>
      <c r="I9" s="295">
        <f t="shared" si="6"/>
        <v>227561.74</v>
      </c>
      <c r="J9" s="295">
        <f t="shared" si="6"/>
        <v>0</v>
      </c>
      <c r="K9" s="313">
        <f t="shared" si="6"/>
        <v>0</v>
      </c>
      <c r="L9" s="297">
        <f t="shared" si="6"/>
        <v>236650</v>
      </c>
      <c r="M9" s="295">
        <f t="shared" si="6"/>
        <v>236650</v>
      </c>
      <c r="N9" s="295">
        <f t="shared" si="6"/>
        <v>0</v>
      </c>
      <c r="O9" s="313">
        <f t="shared" si="6"/>
        <v>0</v>
      </c>
      <c r="P9" s="297">
        <f t="shared" ref="P9:S9" si="7">SUM(P10:P13)</f>
        <v>221887.21</v>
      </c>
      <c r="Q9" s="295">
        <f t="shared" si="7"/>
        <v>221887.21</v>
      </c>
      <c r="R9" s="295">
        <f t="shared" si="7"/>
        <v>0</v>
      </c>
      <c r="S9" s="296">
        <f t="shared" si="7"/>
        <v>0</v>
      </c>
    </row>
    <row r="10" spans="1:19" ht="15.75" x14ac:dyDescent="0.25">
      <c r="A10" s="145"/>
      <c r="B10" s="316">
        <v>1</v>
      </c>
      <c r="C10" s="317" t="s">
        <v>152</v>
      </c>
      <c r="D10" s="297">
        <f>SUM(E10:G10)</f>
        <v>84553.160000000018</v>
      </c>
      <c r="E10" s="295">
        <f>'[1]1.Plánovanie, manažment a kontr'!$T$5</f>
        <v>84553.160000000018</v>
      </c>
      <c r="F10" s="295">
        <f>'[1]1.Plánovanie, manažment a kontr'!$U$5</f>
        <v>0</v>
      </c>
      <c r="G10" s="313">
        <f>'[1]1.Plánovanie, manažment a kontr'!$V$5</f>
        <v>0</v>
      </c>
      <c r="H10" s="297">
        <f>SUM(I10:K10)</f>
        <v>87654.5</v>
      </c>
      <c r="I10" s="295">
        <f>'[2]1.Plánovanie, manažment a kontr'!$T$5</f>
        <v>87654.5</v>
      </c>
      <c r="J10" s="295">
        <f>'[2]1.Plánovanie, manažment a kontr'!$U$5</f>
        <v>0</v>
      </c>
      <c r="K10" s="313">
        <f>'[2]1.Plánovanie, manažment a kontr'!$V$5</f>
        <v>0</v>
      </c>
      <c r="L10" s="297">
        <f>SUM(M10:O10)</f>
        <v>100420</v>
      </c>
      <c r="M10" s="295">
        <f>'[3]1.Plánovanie, manažment a kontr'!$T$5</f>
        <v>100420</v>
      </c>
      <c r="N10" s="295">
        <f>'[3]1.Plánovanie, manažment a kontr'!$U$5</f>
        <v>0</v>
      </c>
      <c r="O10" s="313">
        <f>'[3]1.Plánovanie, manažment a kontr'!$V$5</f>
        <v>0</v>
      </c>
      <c r="P10" s="297">
        <f>SUM(Q10:S10)</f>
        <v>95089.45</v>
      </c>
      <c r="Q10" s="295">
        <f>'[3]1.Plánovanie, manažment a kontr'!$W$5</f>
        <v>95089.45</v>
      </c>
      <c r="R10" s="295">
        <f>'[3]1.Plánovanie, manažment a kontr'!$X$5</f>
        <v>0</v>
      </c>
      <c r="S10" s="296">
        <f>'[3]1.Plánovanie, manažment a kontr'!$Y$5</f>
        <v>0</v>
      </c>
    </row>
    <row r="11" spans="1:19" ht="15.75" x14ac:dyDescent="0.25">
      <c r="A11" s="148"/>
      <c r="B11" s="316">
        <v>2</v>
      </c>
      <c r="C11" s="317" t="s">
        <v>153</v>
      </c>
      <c r="D11" s="297">
        <f>SUM(E11:G11)</f>
        <v>38810.740000000005</v>
      </c>
      <c r="E11" s="295">
        <f>'[1]1.Plánovanie, manažment a kontr'!$T$16</f>
        <v>38810.740000000005</v>
      </c>
      <c r="F11" s="295">
        <f>'[1]1.Plánovanie, manažment a kontr'!$U$16</f>
        <v>0</v>
      </c>
      <c r="G11" s="313">
        <f>'[1]1.Plánovanie, manažment a kontr'!$V$16</f>
        <v>0</v>
      </c>
      <c r="H11" s="297">
        <f>SUM(I11:K11)</f>
        <v>41913.12999999999</v>
      </c>
      <c r="I11" s="295">
        <f>'[2]1.Plánovanie, manažment a kontr'!$T$16</f>
        <v>41913.12999999999</v>
      </c>
      <c r="J11" s="295">
        <f>'[2]1.Plánovanie, manažment a kontr'!$U$16</f>
        <v>0</v>
      </c>
      <c r="K11" s="313">
        <f>'[2]1.Plánovanie, manažment a kontr'!$V$16</f>
        <v>0</v>
      </c>
      <c r="L11" s="297">
        <f t="shared" ref="L11:L13" si="8">SUM(M11:O11)</f>
        <v>46330</v>
      </c>
      <c r="M11" s="295">
        <f>'[3]1.Plánovanie, manažment a kontr'!$T$17</f>
        <v>46330</v>
      </c>
      <c r="N11" s="295">
        <f>'[3]1.Plánovanie, manažment a kontr'!$U$17</f>
        <v>0</v>
      </c>
      <c r="O11" s="313">
        <f>'[3]1.Plánovanie, manažment a kontr'!$V$17</f>
        <v>0</v>
      </c>
      <c r="P11" s="297">
        <f t="shared" ref="P11:P13" si="9">SUM(Q11:S11)</f>
        <v>44917.61</v>
      </c>
      <c r="Q11" s="295">
        <f>'[3]1.Plánovanie, manažment a kontr'!$W$17</f>
        <v>44917.61</v>
      </c>
      <c r="R11" s="295">
        <f>'[3]1.Plánovanie, manažment a kontr'!$X$17</f>
        <v>0</v>
      </c>
      <c r="S11" s="296">
        <f>'[3]1.Plánovanie, manažment a kontr'!$Y$17</f>
        <v>0</v>
      </c>
    </row>
    <row r="12" spans="1:19" ht="15.75" x14ac:dyDescent="0.25">
      <c r="A12" s="148"/>
      <c r="B12" s="316">
        <v>3</v>
      </c>
      <c r="C12" s="318" t="s">
        <v>154</v>
      </c>
      <c r="D12" s="297">
        <f>SUM(E12:G12)</f>
        <v>36742.879999999997</v>
      </c>
      <c r="E12" s="295">
        <f>'[1]1.Plánovanie, manažment a kontr'!$T$27</f>
        <v>36742.879999999997</v>
      </c>
      <c r="F12" s="295">
        <f>'[1]1.Plánovanie, manažment a kontr'!$U$27</f>
        <v>0</v>
      </c>
      <c r="G12" s="313">
        <f>'[1]1.Plánovanie, manažment a kontr'!$V$27</f>
        <v>0</v>
      </c>
      <c r="H12" s="297">
        <f>SUM(I12:K12)</f>
        <v>97994.11</v>
      </c>
      <c r="I12" s="295">
        <f>'[2]1.Plánovanie, manažment a kontr'!$T$27</f>
        <v>97994.11</v>
      </c>
      <c r="J12" s="295">
        <f>'[2]1.Plánovanie, manažment a kontr'!$U$27</f>
        <v>0</v>
      </c>
      <c r="K12" s="313">
        <f>'[2]1.Plánovanie, manažment a kontr'!$V$27</f>
        <v>0</v>
      </c>
      <c r="L12" s="297">
        <f t="shared" si="8"/>
        <v>88500</v>
      </c>
      <c r="M12" s="295">
        <f>'[3]1.Plánovanie, manažment a kontr'!$T$28</f>
        <v>88500</v>
      </c>
      <c r="N12" s="295">
        <f>'[3]1.Plánovanie, manažment a kontr'!$U$28</f>
        <v>0</v>
      </c>
      <c r="O12" s="313">
        <f>'[3]1.Plánovanie, manažment a kontr'!$V$28</f>
        <v>0</v>
      </c>
      <c r="P12" s="297">
        <f t="shared" si="9"/>
        <v>81880.149999999994</v>
      </c>
      <c r="Q12" s="295">
        <f>'[3]1.Plánovanie, manažment a kontr'!$W$28</f>
        <v>81880.149999999994</v>
      </c>
      <c r="R12" s="295">
        <f>'[3]1.Plánovanie, manažment a kontr'!$X$28</f>
        <v>0</v>
      </c>
      <c r="S12" s="296">
        <f>'[3]1.Plánovanie, manažment a kontr'!$Y$28</f>
        <v>0</v>
      </c>
    </row>
    <row r="13" spans="1:19" ht="15.75" x14ac:dyDescent="0.25">
      <c r="A13" s="148"/>
      <c r="B13" s="316">
        <v>4</v>
      </c>
      <c r="C13" s="318" t="s">
        <v>155</v>
      </c>
      <c r="D13" s="297">
        <f>SUM(E13:G13)</f>
        <v>3126.2</v>
      </c>
      <c r="E13" s="295">
        <f>'[1]1.Plánovanie, manažment a kontr'!$T$32</f>
        <v>3126.2</v>
      </c>
      <c r="F13" s="295">
        <f>'[1]1.Plánovanie, manažment a kontr'!$U$32</f>
        <v>0</v>
      </c>
      <c r="G13" s="313">
        <f>'[1]1.Plánovanie, manažment a kontr'!$V$32</f>
        <v>0</v>
      </c>
      <c r="H13" s="297">
        <f>SUM(I13:K13)</f>
        <v>0</v>
      </c>
      <c r="I13" s="295">
        <f>'[2]1.Plánovanie, manažment a kontr'!$T$32</f>
        <v>0</v>
      </c>
      <c r="J13" s="295">
        <f>'[2]1.Plánovanie, manažment a kontr'!$U$32</f>
        <v>0</v>
      </c>
      <c r="K13" s="313">
        <f>'[2]1.Plánovanie, manažment a kontr'!$V$32</f>
        <v>0</v>
      </c>
      <c r="L13" s="297">
        <f t="shared" si="8"/>
        <v>1400</v>
      </c>
      <c r="M13" s="295">
        <f>'[3]1.Plánovanie, manažment a kontr'!$T$33</f>
        <v>1400</v>
      </c>
      <c r="N13" s="295">
        <f>'[3]1.Plánovanie, manažment a kontr'!$U$33</f>
        <v>0</v>
      </c>
      <c r="O13" s="313">
        <f>'[3]1.Plánovanie, manažment a kontr'!$V$33</f>
        <v>0</v>
      </c>
      <c r="P13" s="297">
        <f t="shared" si="9"/>
        <v>0</v>
      </c>
      <c r="Q13" s="295">
        <f>'[3]1.Plánovanie, manažment a kontr'!$W$33</f>
        <v>0</v>
      </c>
      <c r="R13" s="295">
        <f>'[3]1.Plánovanie, manažment a kontr'!$X$33</f>
        <v>0</v>
      </c>
      <c r="S13" s="296">
        <f>'[3]1.Plánovanie, manažment a kontr'!$Y$33</f>
        <v>0</v>
      </c>
    </row>
    <row r="14" spans="1:19" ht="15.75" x14ac:dyDescent="0.25">
      <c r="A14" s="148"/>
      <c r="B14" s="316" t="s">
        <v>156</v>
      </c>
      <c r="C14" s="318" t="s">
        <v>157</v>
      </c>
      <c r="D14" s="297">
        <f>SUM(D15:D17)</f>
        <v>88676.69</v>
      </c>
      <c r="E14" s="295">
        <f t="shared" ref="E14:G14" si="10">SUM(E15:E17)</f>
        <v>13022.849999999999</v>
      </c>
      <c r="F14" s="295">
        <f t="shared" si="10"/>
        <v>75653.84</v>
      </c>
      <c r="G14" s="313">
        <f t="shared" si="10"/>
        <v>0</v>
      </c>
      <c r="H14" s="297">
        <f>SUM(H15:H17)</f>
        <v>163468.94</v>
      </c>
      <c r="I14" s="295">
        <f>SUM(I15:I17)</f>
        <v>33281.9</v>
      </c>
      <c r="J14" s="295">
        <f t="shared" ref="J14" si="11">SUM(J15:J17)</f>
        <v>130187.04</v>
      </c>
      <c r="K14" s="313">
        <f>SUM(K15:K17)</f>
        <v>0</v>
      </c>
      <c r="L14" s="297">
        <f>SUM(L15:L17)</f>
        <v>92255</v>
      </c>
      <c r="M14" s="295">
        <f t="shared" ref="M14:S14" si="12">SUM(M15:M17)</f>
        <v>27255</v>
      </c>
      <c r="N14" s="295">
        <f t="shared" si="12"/>
        <v>65000</v>
      </c>
      <c r="O14" s="313">
        <f t="shared" si="12"/>
        <v>0</v>
      </c>
      <c r="P14" s="297">
        <f t="shared" si="12"/>
        <v>58596.280000000006</v>
      </c>
      <c r="Q14" s="295">
        <f t="shared" si="12"/>
        <v>16887.120000000003</v>
      </c>
      <c r="R14" s="295">
        <f t="shared" si="12"/>
        <v>41709.160000000003</v>
      </c>
      <c r="S14" s="296">
        <f t="shared" si="12"/>
        <v>0</v>
      </c>
    </row>
    <row r="15" spans="1:19" ht="15.75" x14ac:dyDescent="0.25">
      <c r="A15" s="148"/>
      <c r="B15" s="316">
        <v>1</v>
      </c>
      <c r="C15" s="318" t="s">
        <v>158</v>
      </c>
      <c r="D15" s="297">
        <f>SUM(E15:G15)</f>
        <v>10881.39</v>
      </c>
      <c r="E15" s="295">
        <f>'[1]1.Plánovanie, manažment a kontr'!$T$40</f>
        <v>10881.39</v>
      </c>
      <c r="F15" s="295">
        <f>'[1]1.Plánovanie, manažment a kontr'!$U$40</f>
        <v>0</v>
      </c>
      <c r="G15" s="313">
        <f>'[1]1.Plánovanie, manažment a kontr'!$V$40</f>
        <v>0</v>
      </c>
      <c r="H15" s="297">
        <f>SUM(I15:K15)</f>
        <v>10771.78</v>
      </c>
      <c r="I15" s="295">
        <f>'[2]1.Plánovanie, manažment a kontr'!$T$40</f>
        <v>10771.78</v>
      </c>
      <c r="J15" s="295">
        <f>'[2]1.Plánovanie, manažment a kontr'!$U$40</f>
        <v>0</v>
      </c>
      <c r="K15" s="313">
        <f>'[2]1.Plánovanie, manažment a kontr'!$V$40</f>
        <v>0</v>
      </c>
      <c r="L15" s="297">
        <f>SUM(M15:O15)</f>
        <v>21055</v>
      </c>
      <c r="M15" s="295">
        <f>'[3]1.Plánovanie, manažment a kontr'!$T$41</f>
        <v>21055</v>
      </c>
      <c r="N15" s="295">
        <f>'[3]1.Plánovanie, manažment a kontr'!$U$41</f>
        <v>0</v>
      </c>
      <c r="O15" s="313">
        <f>'[3]1.Plánovanie, manažment a kontr'!$V$41</f>
        <v>0</v>
      </c>
      <c r="P15" s="297">
        <f>SUM(Q15:S15)</f>
        <v>16791.120000000003</v>
      </c>
      <c r="Q15" s="295">
        <f>'[3]1.Plánovanie, manažment a kontr'!$W$41</f>
        <v>16791.120000000003</v>
      </c>
      <c r="R15" s="295">
        <f>'[3]1.Plánovanie, manažment a kontr'!$X$41</f>
        <v>0</v>
      </c>
      <c r="S15" s="296">
        <f>'[3]1.Plánovanie, manažment a kontr'!$Y$41</f>
        <v>0</v>
      </c>
    </row>
    <row r="16" spans="1:19" ht="15.75" x14ac:dyDescent="0.25">
      <c r="A16" s="148"/>
      <c r="B16" s="316">
        <v>2</v>
      </c>
      <c r="C16" s="318" t="s">
        <v>159</v>
      </c>
      <c r="D16" s="297">
        <f>SUM(E16:G16)</f>
        <v>23256</v>
      </c>
      <c r="E16" s="295">
        <f>'[1]1.Plánovanie, manažment a kontr'!$T$56</f>
        <v>0</v>
      </c>
      <c r="F16" s="295">
        <f>'[1]1.Plánovanie, manažment a kontr'!$U$56</f>
        <v>23256</v>
      </c>
      <c r="G16" s="313">
        <f>'[1]1.Plánovanie, manažment a kontr'!$V$56</f>
        <v>0</v>
      </c>
      <c r="H16" s="297">
        <f>SUM(I16:K16)</f>
        <v>75180</v>
      </c>
      <c r="I16" s="295">
        <f>'[2]1.Plánovanie, manažment a kontr'!$T$57</f>
        <v>20280</v>
      </c>
      <c r="J16" s="295">
        <f>'[2]1.Plánovanie, manažment a kontr'!$U$57</f>
        <v>54900</v>
      </c>
      <c r="K16" s="313">
        <f>'[2]1.Plánovanie, manažment a kontr'!$V$57</f>
        <v>0</v>
      </c>
      <c r="L16" s="297">
        <f t="shared" ref="L16:L21" si="13">SUM(M16:O16)</f>
        <v>0</v>
      </c>
      <c r="M16" s="295">
        <f>'[3]1.Plánovanie, manažment a kontr'!$T$58</f>
        <v>0</v>
      </c>
      <c r="N16" s="295">
        <f>'[3]1.Plánovanie, manažment a kontr'!$U$58</f>
        <v>0</v>
      </c>
      <c r="O16" s="313">
        <f>'[3]1.Plánovanie, manažment a kontr'!$V$58</f>
        <v>0</v>
      </c>
      <c r="P16" s="297">
        <f t="shared" ref="P16:P21" si="14">SUM(Q16:S16)</f>
        <v>0</v>
      </c>
      <c r="Q16" s="295">
        <f>'[3]1.Plánovanie, manažment a kontr'!$W$58</f>
        <v>0</v>
      </c>
      <c r="R16" s="295">
        <f>'[3]1.Plánovanie, manažment a kontr'!$X$58</f>
        <v>0</v>
      </c>
      <c r="S16" s="296">
        <f>'[3]1.Plánovanie, manažment a kontr'!$Y$58</f>
        <v>0</v>
      </c>
    </row>
    <row r="17" spans="1:19" ht="15.75" x14ac:dyDescent="0.25">
      <c r="A17" s="148"/>
      <c r="B17" s="316">
        <v>3</v>
      </c>
      <c r="C17" s="318" t="s">
        <v>160</v>
      </c>
      <c r="D17" s="297">
        <f t="shared" ref="D17:D21" si="15">SUM(E17:G17)</f>
        <v>54539.299999999996</v>
      </c>
      <c r="E17" s="295">
        <f>'[1]1.Plánovanie, manažment a kontr'!$T$60</f>
        <v>2141.46</v>
      </c>
      <c r="F17" s="295">
        <f>'[1]1.Plánovanie, manažment a kontr'!$U$60</f>
        <v>52397.84</v>
      </c>
      <c r="G17" s="313">
        <f>'[1]1.Plánovanie, manažment a kontr'!$V$60</f>
        <v>0</v>
      </c>
      <c r="H17" s="297">
        <f t="shared" ref="H17:H21" si="16">SUM(I17:K17)</f>
        <v>77517.159999999989</v>
      </c>
      <c r="I17" s="295">
        <f>'[2]1.Plánovanie, manažment a kontr'!$T$61</f>
        <v>2230.12</v>
      </c>
      <c r="J17" s="295">
        <f>'[2]1.Plánovanie, manažment a kontr'!$U$61</f>
        <v>75287.039999999994</v>
      </c>
      <c r="K17" s="313">
        <f>'[2]1.Plánovanie, manažment a kontr'!$V$61</f>
        <v>0</v>
      </c>
      <c r="L17" s="297">
        <f t="shared" si="13"/>
        <v>71200</v>
      </c>
      <c r="M17" s="295">
        <f>'[3]1.Plánovanie, manažment a kontr'!$T$62</f>
        <v>6200</v>
      </c>
      <c r="N17" s="295">
        <f>'[3]1.Plánovanie, manažment a kontr'!$U$62</f>
        <v>65000</v>
      </c>
      <c r="O17" s="313">
        <f>'[3]1.Plánovanie, manažment a kontr'!$V$62</f>
        <v>0</v>
      </c>
      <c r="P17" s="297">
        <f t="shared" si="14"/>
        <v>41805.160000000003</v>
      </c>
      <c r="Q17" s="295">
        <f>'[3]1.Plánovanie, manažment a kontr'!$W$62</f>
        <v>96</v>
      </c>
      <c r="R17" s="295">
        <f>'[3]1.Plánovanie, manažment a kontr'!$X$62</f>
        <v>41709.160000000003</v>
      </c>
      <c r="S17" s="296">
        <f>'[3]1.Plánovanie, manažment a kontr'!$Y$62</f>
        <v>0</v>
      </c>
    </row>
    <row r="18" spans="1:19" ht="15.75" x14ac:dyDescent="0.25">
      <c r="A18" s="147"/>
      <c r="B18" s="316" t="s">
        <v>161</v>
      </c>
      <c r="C18" s="318" t="s">
        <v>162</v>
      </c>
      <c r="D18" s="297">
        <f t="shared" si="15"/>
        <v>86530.23000000001</v>
      </c>
      <c r="E18" s="295">
        <f>'[1]1.Plánovanie, manažment a kontr'!$T$77</f>
        <v>86530.23000000001</v>
      </c>
      <c r="F18" s="295">
        <f>'[1]1.Plánovanie, manažment a kontr'!$U$77</f>
        <v>0</v>
      </c>
      <c r="G18" s="313">
        <f>'[1]1.Plánovanie, manažment a kontr'!$V$77</f>
        <v>0</v>
      </c>
      <c r="H18" s="297">
        <f t="shared" si="16"/>
        <v>85576.270000000019</v>
      </c>
      <c r="I18" s="295">
        <f>'[2]1.Plánovanie, manažment a kontr'!$T$78</f>
        <v>85576.270000000019</v>
      </c>
      <c r="J18" s="295">
        <f>'[2]1.Plánovanie, manažment a kontr'!$U$78</f>
        <v>0</v>
      </c>
      <c r="K18" s="313">
        <f>'[2]1.Plánovanie, manažment a kontr'!$V$78</f>
        <v>0</v>
      </c>
      <c r="L18" s="297">
        <f t="shared" si="13"/>
        <v>96940</v>
      </c>
      <c r="M18" s="295">
        <f>'[3]1.Plánovanie, manažment a kontr'!$T$79</f>
        <v>96940</v>
      </c>
      <c r="N18" s="295">
        <f>'[3]1.Plánovanie, manažment a kontr'!$U$79</f>
        <v>0</v>
      </c>
      <c r="O18" s="313">
        <f>'[3]1.Plánovanie, manažment a kontr'!$V$79</f>
        <v>0</v>
      </c>
      <c r="P18" s="297">
        <f t="shared" si="14"/>
        <v>79235.239999999991</v>
      </c>
      <c r="Q18" s="295">
        <f>'[3]1.Plánovanie, manažment a kontr'!$W$79</f>
        <v>79235.239999999991</v>
      </c>
      <c r="R18" s="295">
        <f>'[3]1.Plánovanie, manažment a kontr'!$X$79</f>
        <v>0</v>
      </c>
      <c r="S18" s="296">
        <f>'[3]1.Plánovanie, manažment a kontr'!$Y$79</f>
        <v>0</v>
      </c>
    </row>
    <row r="19" spans="1:19" ht="15.75" x14ac:dyDescent="0.25">
      <c r="A19" s="145"/>
      <c r="B19" s="316" t="s">
        <v>163</v>
      </c>
      <c r="C19" s="318" t="s">
        <v>164</v>
      </c>
      <c r="D19" s="297">
        <f t="shared" si="15"/>
        <v>5928</v>
      </c>
      <c r="E19" s="295">
        <f>'[1]1.Plánovanie, manažment a kontr'!$T$85</f>
        <v>5928</v>
      </c>
      <c r="F19" s="295">
        <f>'[1]1.Plánovanie, manažment a kontr'!$U$85</f>
        <v>0</v>
      </c>
      <c r="G19" s="313">
        <f>'[1]1.Plánovanie, manažment a kontr'!$V$85</f>
        <v>0</v>
      </c>
      <c r="H19" s="297">
        <f t="shared" si="16"/>
        <v>6240</v>
      </c>
      <c r="I19" s="295">
        <f>'[2]1.Plánovanie, manažment a kontr'!$T$87</f>
        <v>6240</v>
      </c>
      <c r="J19" s="295">
        <f>'[2]1.Plánovanie, manažment a kontr'!$U$87</f>
        <v>0</v>
      </c>
      <c r="K19" s="313">
        <f>'[2]1.Plánovanie, manažment a kontr'!$V$87</f>
        <v>0</v>
      </c>
      <c r="L19" s="297">
        <f t="shared" si="13"/>
        <v>8000</v>
      </c>
      <c r="M19" s="295">
        <f>'[3]1.Plánovanie, manažment a kontr'!$T$88</f>
        <v>8000</v>
      </c>
      <c r="N19" s="295">
        <f>'[3]1.Plánovanie, manažment a kontr'!$U$88</f>
        <v>0</v>
      </c>
      <c r="O19" s="313">
        <f>'[3]1.Plánovanie, manažment a kontr'!$V$88</f>
        <v>0</v>
      </c>
      <c r="P19" s="297">
        <f t="shared" si="14"/>
        <v>4320</v>
      </c>
      <c r="Q19" s="295">
        <f>'[3]1.Plánovanie, manažment a kontr'!$W$88</f>
        <v>4320</v>
      </c>
      <c r="R19" s="295">
        <f>'[3]1.Plánovanie, manažment a kontr'!$X$88</f>
        <v>0</v>
      </c>
      <c r="S19" s="296">
        <f>'[3]1.Plánovanie, manažment a kontr'!$Y$88</f>
        <v>0</v>
      </c>
    </row>
    <row r="20" spans="1:19" ht="15.75" x14ac:dyDescent="0.25">
      <c r="A20" s="145"/>
      <c r="B20" s="316" t="s">
        <v>165</v>
      </c>
      <c r="C20" s="318" t="s">
        <v>166</v>
      </c>
      <c r="D20" s="297">
        <f t="shared" si="15"/>
        <v>5689.04</v>
      </c>
      <c r="E20" s="295">
        <f>'[1]1.Plánovanie, manažment a kontr'!$T$89</f>
        <v>5689.04</v>
      </c>
      <c r="F20" s="295">
        <f>'[1]1.Plánovanie, manažment a kontr'!$U$89</f>
        <v>0</v>
      </c>
      <c r="G20" s="313">
        <f>'[1]1.Plánovanie, manažment a kontr'!$V$89</f>
        <v>0</v>
      </c>
      <c r="H20" s="297">
        <f t="shared" si="16"/>
        <v>6450.21</v>
      </c>
      <c r="I20" s="295">
        <f>'[2]1.Plánovanie, manažment a kontr'!$T$91</f>
        <v>6450.21</v>
      </c>
      <c r="J20" s="295">
        <f>'[2]1.Plánovanie, manažment a kontr'!$U$91</f>
        <v>0</v>
      </c>
      <c r="K20" s="313">
        <f>'[2]1.Plánovanie, manažment a kontr'!$V$91</f>
        <v>0</v>
      </c>
      <c r="L20" s="297">
        <f t="shared" si="13"/>
        <v>8170</v>
      </c>
      <c r="M20" s="295">
        <f>'[3]1.Plánovanie, manažment a kontr'!$T$92</f>
        <v>8170</v>
      </c>
      <c r="N20" s="295">
        <f>'[3]1.Plánovanie, manažment a kontr'!$U$92</f>
        <v>0</v>
      </c>
      <c r="O20" s="313">
        <f>'[3]1.Plánovanie, manažment a kontr'!$V$92</f>
        <v>0</v>
      </c>
      <c r="P20" s="297">
        <f t="shared" si="14"/>
        <v>6496.46</v>
      </c>
      <c r="Q20" s="295">
        <f>'[3]1.Plánovanie, manažment a kontr'!$W$92</f>
        <v>6496.46</v>
      </c>
      <c r="R20" s="295">
        <f>'[3]1.Plánovanie, manažment a kontr'!$X$92</f>
        <v>0</v>
      </c>
      <c r="S20" s="296">
        <f>'[3]1.Plánovanie, manažment a kontr'!$Y$92</f>
        <v>0</v>
      </c>
    </row>
    <row r="21" spans="1:19" ht="16.5" outlineLevel="1" thickBot="1" x14ac:dyDescent="0.3">
      <c r="A21" s="145"/>
      <c r="B21" s="319" t="s">
        <v>167</v>
      </c>
      <c r="C21" s="320" t="s">
        <v>441</v>
      </c>
      <c r="D21" s="311">
        <f t="shared" si="15"/>
        <v>0</v>
      </c>
      <c r="E21" s="312">
        <f>'[1]1.Plánovanie, manažment a kontr'!$T$92</f>
        <v>0</v>
      </c>
      <c r="F21" s="312">
        <f>'[1]1.Plánovanie, manažment a kontr'!$U$92</f>
        <v>0</v>
      </c>
      <c r="G21" s="424">
        <f>'[1]1.Plánovanie, manažment a kontr'!$V$92</f>
        <v>0</v>
      </c>
      <c r="H21" s="311">
        <f t="shared" si="16"/>
        <v>0</v>
      </c>
      <c r="I21" s="312">
        <f>'[2]1.Plánovanie, manažment a kontr'!$T$94</f>
        <v>0</v>
      </c>
      <c r="J21" s="312">
        <f>'[2]1.Plánovanie, manažment a kontr'!$U$94</f>
        <v>0</v>
      </c>
      <c r="K21" s="424">
        <f>'[2]1.Plánovanie, manažment a kontr'!$V$94</f>
        <v>0</v>
      </c>
      <c r="L21" s="311">
        <f t="shared" si="13"/>
        <v>0</v>
      </c>
      <c r="M21" s="312">
        <f>'[3]1.Plánovanie, manažment a kontr'!$T$95</f>
        <v>0</v>
      </c>
      <c r="N21" s="312">
        <f>'[3]1.Plánovanie, manažment a kontr'!$U$95</f>
        <v>0</v>
      </c>
      <c r="O21" s="424">
        <f>'[3]1.Plánovanie, manažment a kontr'!$V$95</f>
        <v>0</v>
      </c>
      <c r="P21" s="311">
        <f t="shared" si="14"/>
        <v>0</v>
      </c>
      <c r="Q21" s="312">
        <f>'[3]1.Plánovanie, manažment a kontr'!$W$95</f>
        <v>0</v>
      </c>
      <c r="R21" s="312">
        <f>'[3]1.Plánovanie, manažment a kontr'!$X$95</f>
        <v>0</v>
      </c>
      <c r="S21" s="348">
        <f>'[3]1.Plánovanie, manažment a kontr'!$Y$95</f>
        <v>0</v>
      </c>
    </row>
    <row r="22" spans="1:19" s="151" customFormat="1" ht="15.75" x14ac:dyDescent="0.25">
      <c r="A22" s="148"/>
      <c r="B22" s="321" t="s">
        <v>169</v>
      </c>
      <c r="C22" s="322"/>
      <c r="D22" s="308">
        <f>D23+D32+D35</f>
        <v>42374.689999999995</v>
      </c>
      <c r="E22" s="309">
        <f t="shared" ref="E22:G22" si="17">E23+E32+E35</f>
        <v>42374.689999999995</v>
      </c>
      <c r="F22" s="309">
        <f t="shared" si="17"/>
        <v>0</v>
      </c>
      <c r="G22" s="400">
        <f t="shared" si="17"/>
        <v>0</v>
      </c>
      <c r="H22" s="308">
        <f>H23+H32+H35</f>
        <v>22774.11</v>
      </c>
      <c r="I22" s="309">
        <f t="shared" ref="I22:S22" si="18">I23+I32+I35</f>
        <v>22774.11</v>
      </c>
      <c r="J22" s="309">
        <f t="shared" si="18"/>
        <v>0</v>
      </c>
      <c r="K22" s="400">
        <f t="shared" si="18"/>
        <v>0</v>
      </c>
      <c r="L22" s="308">
        <f t="shared" si="18"/>
        <v>47980</v>
      </c>
      <c r="M22" s="309">
        <f t="shared" si="18"/>
        <v>47980</v>
      </c>
      <c r="N22" s="309">
        <f t="shared" si="18"/>
        <v>0</v>
      </c>
      <c r="O22" s="400">
        <f t="shared" si="18"/>
        <v>0</v>
      </c>
      <c r="P22" s="308">
        <f t="shared" si="18"/>
        <v>42542.48</v>
      </c>
      <c r="Q22" s="309">
        <f t="shared" si="18"/>
        <v>42542.48</v>
      </c>
      <c r="R22" s="309">
        <f t="shared" si="18"/>
        <v>0</v>
      </c>
      <c r="S22" s="310">
        <f t="shared" si="18"/>
        <v>0</v>
      </c>
    </row>
    <row r="23" spans="1:19" ht="15.75" x14ac:dyDescent="0.25">
      <c r="A23" s="145"/>
      <c r="B23" s="316" t="s">
        <v>170</v>
      </c>
      <c r="C23" s="318" t="s">
        <v>171</v>
      </c>
      <c r="D23" s="297">
        <f>SUM(D24:D31)</f>
        <v>28474.47</v>
      </c>
      <c r="E23" s="295">
        <f t="shared" ref="E23:G23" si="19">SUM(E24:E31)</f>
        <v>28474.47</v>
      </c>
      <c r="F23" s="295">
        <f t="shared" si="19"/>
        <v>0</v>
      </c>
      <c r="G23" s="313">
        <f t="shared" si="19"/>
        <v>0</v>
      </c>
      <c r="H23" s="297">
        <f>SUM(H24:H31)</f>
        <v>21705.4</v>
      </c>
      <c r="I23" s="295">
        <f t="shared" ref="I23:S23" si="20">SUM(I24:I31)</f>
        <v>21705.4</v>
      </c>
      <c r="J23" s="295">
        <f t="shared" si="20"/>
        <v>0</v>
      </c>
      <c r="K23" s="313">
        <f t="shared" si="20"/>
        <v>0</v>
      </c>
      <c r="L23" s="297">
        <f t="shared" si="20"/>
        <v>31330</v>
      </c>
      <c r="M23" s="295">
        <f t="shared" si="20"/>
        <v>31330</v>
      </c>
      <c r="N23" s="295">
        <f t="shared" si="20"/>
        <v>0</v>
      </c>
      <c r="O23" s="313">
        <f t="shared" si="20"/>
        <v>0</v>
      </c>
      <c r="P23" s="297">
        <f t="shared" si="20"/>
        <v>30388.03</v>
      </c>
      <c r="Q23" s="295">
        <f t="shared" si="20"/>
        <v>30388.03</v>
      </c>
      <c r="R23" s="295">
        <f t="shared" si="20"/>
        <v>0</v>
      </c>
      <c r="S23" s="296">
        <f t="shared" si="20"/>
        <v>0</v>
      </c>
    </row>
    <row r="24" spans="1:19" ht="15.75" x14ac:dyDescent="0.25">
      <c r="A24" s="152"/>
      <c r="B24" s="316">
        <v>1</v>
      </c>
      <c r="C24" s="318" t="s">
        <v>172</v>
      </c>
      <c r="D24" s="297">
        <f>SUM(E24:G24)</f>
        <v>302.76</v>
      </c>
      <c r="E24" s="295">
        <f>'[1]2. Propagácia a marketing'!$T$5</f>
        <v>302.76</v>
      </c>
      <c r="F24" s="295">
        <f>'[1]2. Propagácia a marketing'!$U$5</f>
        <v>0</v>
      </c>
      <c r="G24" s="313">
        <f>'[1]2. Propagácia a marketing'!$V$5</f>
        <v>0</v>
      </c>
      <c r="H24" s="297">
        <f>SUM(I24:K24)</f>
        <v>340.06</v>
      </c>
      <c r="I24" s="295">
        <f>'[2]2. Propagácia a marketing'!$T$5</f>
        <v>340.06</v>
      </c>
      <c r="J24" s="295">
        <f>'[2]2. Propagácia a marketing'!$U$5</f>
        <v>0</v>
      </c>
      <c r="K24" s="313">
        <f>'[2]2. Propagácia a marketing'!$V$5</f>
        <v>0</v>
      </c>
      <c r="L24" s="297">
        <f>SUM(M24:O24)</f>
        <v>350</v>
      </c>
      <c r="M24" s="295">
        <f>'[3]2. Propagácia a marketing'!$T$5</f>
        <v>350</v>
      </c>
      <c r="N24" s="295">
        <f>'[3]2. Propagácia a marketing'!$U$5</f>
        <v>0</v>
      </c>
      <c r="O24" s="313">
        <f>'[3]2. Propagácia a marketing'!$V$5</f>
        <v>0</v>
      </c>
      <c r="P24" s="297">
        <f>SUM(Q24:S24)</f>
        <v>340.06</v>
      </c>
      <c r="Q24" s="295">
        <f>'[3]2. Propagácia a marketing'!$W$5</f>
        <v>340.06</v>
      </c>
      <c r="R24" s="295">
        <f>'[3]2. Propagácia a marketing'!$X$5</f>
        <v>0</v>
      </c>
      <c r="S24" s="296">
        <f>'[3]2. Propagácia a marketing'!$Y$5</f>
        <v>0</v>
      </c>
    </row>
    <row r="25" spans="1:19" ht="15.75" x14ac:dyDescent="0.25">
      <c r="A25" s="145"/>
      <c r="B25" s="316">
        <v>2</v>
      </c>
      <c r="C25" s="323" t="s">
        <v>173</v>
      </c>
      <c r="D25" s="297">
        <f t="shared" ref="D25:D31" si="21">SUM(E25:G25)</f>
        <v>4555.17</v>
      </c>
      <c r="E25" s="295">
        <f>'[1]2. Propagácia a marketing'!$T$7</f>
        <v>4555.17</v>
      </c>
      <c r="F25" s="295">
        <f>'[1]2. Propagácia a marketing'!$U$7</f>
        <v>0</v>
      </c>
      <c r="G25" s="313">
        <f>'[1]2. Propagácia a marketing'!$V$7</f>
        <v>0</v>
      </c>
      <c r="H25" s="297">
        <f t="shared" ref="H25:H31" si="22">SUM(I25:K25)</f>
        <v>3133.3</v>
      </c>
      <c r="I25" s="295">
        <f>'[2]2. Propagácia a marketing'!$T$7</f>
        <v>3133.3</v>
      </c>
      <c r="J25" s="295">
        <f>'[2]2. Propagácia a marketing'!$U$7</f>
        <v>0</v>
      </c>
      <c r="K25" s="313">
        <f>'[2]2. Propagácia a marketing'!$V$7</f>
        <v>0</v>
      </c>
      <c r="L25" s="297">
        <f t="shared" ref="L25:L31" si="23">SUM(M25:O25)</f>
        <v>4700</v>
      </c>
      <c r="M25" s="295">
        <f>'[3]2. Propagácia a marketing'!$T$7</f>
        <v>4700</v>
      </c>
      <c r="N25" s="295">
        <f>'[3]2. Propagácia a marketing'!$U$7</f>
        <v>0</v>
      </c>
      <c r="O25" s="313">
        <f>'[3]2. Propagácia a marketing'!$V$7</f>
        <v>0</v>
      </c>
      <c r="P25" s="297">
        <f t="shared" ref="P25:P31" si="24">SUM(Q25:S25)</f>
        <v>4000</v>
      </c>
      <c r="Q25" s="295">
        <f>'[3]2. Propagácia a marketing'!$W$7</f>
        <v>4000</v>
      </c>
      <c r="R25" s="295">
        <f>'[3]2. Propagácia a marketing'!$X$7</f>
        <v>0</v>
      </c>
      <c r="S25" s="296">
        <f>'[3]2. Propagácia a marketing'!$Y$7</f>
        <v>0</v>
      </c>
    </row>
    <row r="26" spans="1:19" ht="15.75" x14ac:dyDescent="0.25">
      <c r="A26" s="145"/>
      <c r="B26" s="316">
        <v>3</v>
      </c>
      <c r="C26" s="318" t="s">
        <v>174</v>
      </c>
      <c r="D26" s="297">
        <f t="shared" si="21"/>
        <v>20616.54</v>
      </c>
      <c r="E26" s="295">
        <f>'[1]2. Propagácia a marketing'!$T$12</f>
        <v>20616.54</v>
      </c>
      <c r="F26" s="295">
        <f>'[1]2. Propagácia a marketing'!$U$12</f>
        <v>0</v>
      </c>
      <c r="G26" s="313">
        <f>'[1]2. Propagácia a marketing'!$V$12</f>
        <v>0</v>
      </c>
      <c r="H26" s="297">
        <f t="shared" si="22"/>
        <v>10082.040000000001</v>
      </c>
      <c r="I26" s="295">
        <f>'[2]2. Propagácia a marketing'!$T$12</f>
        <v>10082.040000000001</v>
      </c>
      <c r="J26" s="295">
        <f>'[2]2. Propagácia a marketing'!$U$12</f>
        <v>0</v>
      </c>
      <c r="K26" s="313">
        <f>'[2]2. Propagácia a marketing'!$V$12</f>
        <v>0</v>
      </c>
      <c r="L26" s="297">
        <f t="shared" si="23"/>
        <v>13550</v>
      </c>
      <c r="M26" s="295">
        <f>'[3]2. Propagácia a marketing'!$T$12</f>
        <v>13550</v>
      </c>
      <c r="N26" s="295">
        <f>'[3]2. Propagácia a marketing'!$U$12</f>
        <v>0</v>
      </c>
      <c r="O26" s="313">
        <f>'[3]2. Propagácia a marketing'!$V$12</f>
        <v>0</v>
      </c>
      <c r="P26" s="297">
        <f t="shared" si="24"/>
        <v>13322.97</v>
      </c>
      <c r="Q26" s="295">
        <f>'[3]2. Propagácia a marketing'!$W$12</f>
        <v>13322.97</v>
      </c>
      <c r="R26" s="295">
        <f>'[3]2. Propagácia a marketing'!$X$12</f>
        <v>0</v>
      </c>
      <c r="S26" s="296">
        <f>'[3]2. Propagácia a marketing'!$Y$12</f>
        <v>0</v>
      </c>
    </row>
    <row r="27" spans="1:19" ht="15.75" x14ac:dyDescent="0.25">
      <c r="A27" s="145"/>
      <c r="B27" s="316">
        <v>4</v>
      </c>
      <c r="C27" s="318" t="s">
        <v>175</v>
      </c>
      <c r="D27" s="297">
        <f t="shared" si="21"/>
        <v>0</v>
      </c>
      <c r="E27" s="295">
        <f>'[1]2. Propagácia a marketing'!$T$20</f>
        <v>0</v>
      </c>
      <c r="F27" s="295">
        <f>'[1]2. Propagácia a marketing'!$U$20</f>
        <v>0</v>
      </c>
      <c r="G27" s="313">
        <f>'[1]2. Propagácia a marketing'!$V$20</f>
        <v>0</v>
      </c>
      <c r="H27" s="297">
        <f t="shared" si="22"/>
        <v>0</v>
      </c>
      <c r="I27" s="295">
        <f>'[2]2. Propagácia a marketing'!$T$20</f>
        <v>0</v>
      </c>
      <c r="J27" s="295">
        <f>'[2]2. Propagácia a marketing'!$U$20</f>
        <v>0</v>
      </c>
      <c r="K27" s="313">
        <f>'[2]2. Propagácia a marketing'!$V$20</f>
        <v>0</v>
      </c>
      <c r="L27" s="297">
        <f t="shared" si="23"/>
        <v>0</v>
      </c>
      <c r="M27" s="295">
        <f>'[3]2. Propagácia a marketing'!$T$20</f>
        <v>0</v>
      </c>
      <c r="N27" s="295">
        <f>'[3]2. Propagácia a marketing'!$U$20</f>
        <v>0</v>
      </c>
      <c r="O27" s="313">
        <f>'[3]2. Propagácia a marketing'!$V$20</f>
        <v>0</v>
      </c>
      <c r="P27" s="297">
        <f t="shared" si="24"/>
        <v>0</v>
      </c>
      <c r="Q27" s="295">
        <f>'[3]2. Propagácia a marketing'!$W$20</f>
        <v>0</v>
      </c>
      <c r="R27" s="295">
        <f>'[3]2. Propagácia a marketing'!$X$20</f>
        <v>0</v>
      </c>
      <c r="S27" s="296">
        <f>'[3]2. Propagácia a marketing'!$Y$20</f>
        <v>0</v>
      </c>
    </row>
    <row r="28" spans="1:19" ht="15.75" x14ac:dyDescent="0.25">
      <c r="A28" s="145"/>
      <c r="B28" s="316">
        <v>5</v>
      </c>
      <c r="C28" s="318" t="s">
        <v>176</v>
      </c>
      <c r="D28" s="297">
        <f t="shared" si="21"/>
        <v>0</v>
      </c>
      <c r="E28" s="295">
        <f>'[1]2. Propagácia a marketing'!$T$22</f>
        <v>0</v>
      </c>
      <c r="F28" s="295">
        <f>'[1]2. Propagácia a marketing'!$U$22</f>
        <v>0</v>
      </c>
      <c r="G28" s="313">
        <f>'[1]2. Propagácia a marketing'!$V$22</f>
        <v>0</v>
      </c>
      <c r="H28" s="297">
        <f t="shared" si="22"/>
        <v>0</v>
      </c>
      <c r="I28" s="295">
        <f>'[2]2. Propagácia a marketing'!$T$22</f>
        <v>0</v>
      </c>
      <c r="J28" s="295">
        <f>'[2]2. Propagácia a marketing'!$U$22</f>
        <v>0</v>
      </c>
      <c r="K28" s="313">
        <f>'[2]2. Propagácia a marketing'!$V$22</f>
        <v>0</v>
      </c>
      <c r="L28" s="297">
        <f t="shared" si="23"/>
        <v>0</v>
      </c>
      <c r="M28" s="295">
        <f>'[3]2. Propagácia a marketing'!$T$22</f>
        <v>0</v>
      </c>
      <c r="N28" s="295">
        <f>'[3]2. Propagácia a marketing'!$U$22</f>
        <v>0</v>
      </c>
      <c r="O28" s="313">
        <f>'[3]2. Propagácia a marketing'!$V$22</f>
        <v>0</v>
      </c>
      <c r="P28" s="297">
        <f t="shared" si="24"/>
        <v>0</v>
      </c>
      <c r="Q28" s="295">
        <f>'[3]2. Propagácia a marketing'!$W$22</f>
        <v>0</v>
      </c>
      <c r="R28" s="295">
        <f>'[3]2. Propagácia a marketing'!$X$22</f>
        <v>0</v>
      </c>
      <c r="S28" s="296">
        <f>'[3]2. Propagácia a marketing'!$Y$22</f>
        <v>0</v>
      </c>
    </row>
    <row r="29" spans="1:19" ht="15.75" x14ac:dyDescent="0.25">
      <c r="A29" s="145"/>
      <c r="B29" s="316">
        <v>6</v>
      </c>
      <c r="C29" s="318" t="s">
        <v>177</v>
      </c>
      <c r="D29" s="297">
        <f t="shared" si="21"/>
        <v>0</v>
      </c>
      <c r="E29" s="295">
        <f>'[1]2. Propagácia a marketing'!$T$25</f>
        <v>0</v>
      </c>
      <c r="F29" s="295">
        <f>'[1]2. Propagácia a marketing'!$U$25</f>
        <v>0</v>
      </c>
      <c r="G29" s="313">
        <f>'[1]2. Propagácia a marketing'!$V$25</f>
        <v>0</v>
      </c>
      <c r="H29" s="297">
        <f t="shared" si="22"/>
        <v>0</v>
      </c>
      <c r="I29" s="295">
        <f>'[2]2. Propagácia a marketing'!$T$25</f>
        <v>0</v>
      </c>
      <c r="J29" s="295">
        <f>'[2]2. Propagácia a marketing'!$U$25</f>
        <v>0</v>
      </c>
      <c r="K29" s="313">
        <f>'[2]2. Propagácia a marketing'!$V$25</f>
        <v>0</v>
      </c>
      <c r="L29" s="297">
        <f t="shared" si="23"/>
        <v>0</v>
      </c>
      <c r="M29" s="295">
        <f>'[3]2. Propagácia a marketing'!$T$25</f>
        <v>0</v>
      </c>
      <c r="N29" s="295">
        <f>'[3]2. Propagácia a marketing'!$U$25</f>
        <v>0</v>
      </c>
      <c r="O29" s="313">
        <f>'[3]2. Propagácia a marketing'!$V$25</f>
        <v>0</v>
      </c>
      <c r="P29" s="297">
        <f t="shared" si="24"/>
        <v>0</v>
      </c>
      <c r="Q29" s="295">
        <f>'[3]2. Propagácia a marketing'!$W$25</f>
        <v>0</v>
      </c>
      <c r="R29" s="295">
        <f>'[3]2. Propagácia a marketing'!$X$25</f>
        <v>0</v>
      </c>
      <c r="S29" s="296">
        <f>'[3]2. Propagácia a marketing'!$Y$25</f>
        <v>0</v>
      </c>
    </row>
    <row r="30" spans="1:19" ht="15.75" x14ac:dyDescent="0.25">
      <c r="A30" s="145"/>
      <c r="B30" s="316">
        <v>7</v>
      </c>
      <c r="C30" s="318" t="s">
        <v>178</v>
      </c>
      <c r="D30" s="297">
        <f t="shared" si="21"/>
        <v>0</v>
      </c>
      <c r="E30" s="295">
        <f>'[1]2. Propagácia a marketing'!$T$27</f>
        <v>0</v>
      </c>
      <c r="F30" s="295">
        <f>'[1]2. Propagácia a marketing'!$U$27</f>
        <v>0</v>
      </c>
      <c r="G30" s="313">
        <f>'[1]2. Propagácia a marketing'!$V$27</f>
        <v>0</v>
      </c>
      <c r="H30" s="297">
        <f t="shared" si="22"/>
        <v>3150</v>
      </c>
      <c r="I30" s="295">
        <f>'[2]2. Propagácia a marketing'!$T$27</f>
        <v>3150</v>
      </c>
      <c r="J30" s="295">
        <f>'[2]2. Propagácia a marketing'!$U$27</f>
        <v>0</v>
      </c>
      <c r="K30" s="313">
        <f>'[2]2. Propagácia a marketing'!$V$27</f>
        <v>0</v>
      </c>
      <c r="L30" s="297">
        <f t="shared" si="23"/>
        <v>4730</v>
      </c>
      <c r="M30" s="295">
        <f>'[3]2. Propagácia a marketing'!$T$27</f>
        <v>4730</v>
      </c>
      <c r="N30" s="295">
        <f>'[3]2. Propagácia a marketing'!$U$27</f>
        <v>0</v>
      </c>
      <c r="O30" s="313">
        <f>'[3]2. Propagácia a marketing'!$V$27</f>
        <v>0</v>
      </c>
      <c r="P30" s="297">
        <f t="shared" si="24"/>
        <v>4725</v>
      </c>
      <c r="Q30" s="295">
        <f>'[3]2. Propagácia a marketing'!$W$27</f>
        <v>4725</v>
      </c>
      <c r="R30" s="295">
        <f>'[3]2. Propagácia a marketing'!$X$27</f>
        <v>0</v>
      </c>
      <c r="S30" s="296">
        <f>'[3]2. Propagácia a marketing'!$Y$27</f>
        <v>0</v>
      </c>
    </row>
    <row r="31" spans="1:19" ht="15.75" outlineLevel="1" x14ac:dyDescent="0.25">
      <c r="A31" s="145"/>
      <c r="B31" s="316">
        <v>8</v>
      </c>
      <c r="C31" s="318" t="s">
        <v>442</v>
      </c>
      <c r="D31" s="297">
        <f t="shared" si="21"/>
        <v>3000</v>
      </c>
      <c r="E31" s="295">
        <f>'[1]2. Propagácia a marketing'!$T$29</f>
        <v>3000</v>
      </c>
      <c r="F31" s="295">
        <f>'[1]2. Propagácia a marketing'!$U$29</f>
        <v>0</v>
      </c>
      <c r="G31" s="313">
        <f>'[1]2. Propagácia a marketing'!$V$29</f>
        <v>0</v>
      </c>
      <c r="H31" s="297">
        <f t="shared" si="22"/>
        <v>5000</v>
      </c>
      <c r="I31" s="295">
        <f>'[2]2. Propagácia a marketing'!$T$29</f>
        <v>5000</v>
      </c>
      <c r="J31" s="295">
        <f>'[2]2. Propagácia a marketing'!$U$29</f>
        <v>0</v>
      </c>
      <c r="K31" s="313">
        <f>'[2]2. Propagácia a marketing'!$V$29</f>
        <v>0</v>
      </c>
      <c r="L31" s="297">
        <f t="shared" si="23"/>
        <v>8000</v>
      </c>
      <c r="M31" s="295">
        <f>'[3]2. Propagácia a marketing'!$T$29</f>
        <v>8000</v>
      </c>
      <c r="N31" s="295">
        <f>'[3]2. Propagácia a marketing'!$U$29</f>
        <v>0</v>
      </c>
      <c r="O31" s="313">
        <f>'[3]2. Propagácia a marketing'!$V$29</f>
        <v>0</v>
      </c>
      <c r="P31" s="297">
        <f t="shared" si="24"/>
        <v>8000</v>
      </c>
      <c r="Q31" s="295">
        <f>'[3]2. Propagácia a marketing'!$W$29</f>
        <v>8000</v>
      </c>
      <c r="R31" s="295">
        <f>'[3]2. Propagácia a marketing'!$X$29</f>
        <v>0</v>
      </c>
      <c r="S31" s="296">
        <f>'[3]2. Propagácia a marketing'!$Y$29</f>
        <v>0</v>
      </c>
    </row>
    <row r="32" spans="1:19" ht="15.75" x14ac:dyDescent="0.25">
      <c r="A32" s="149"/>
      <c r="B32" s="316" t="s">
        <v>180</v>
      </c>
      <c r="C32" s="318" t="s">
        <v>181</v>
      </c>
      <c r="D32" s="297">
        <f>SUM(D33:D34)</f>
        <v>8158.9499999999989</v>
      </c>
      <c r="E32" s="295">
        <f t="shared" ref="E32:G32" si="25">SUM(E33:E34)</f>
        <v>8158.9499999999989</v>
      </c>
      <c r="F32" s="295">
        <f t="shared" si="25"/>
        <v>0</v>
      </c>
      <c r="G32" s="313">
        <f t="shared" si="25"/>
        <v>0</v>
      </c>
      <c r="H32" s="297">
        <f>SUM(H33:H34)</f>
        <v>1000</v>
      </c>
      <c r="I32" s="295">
        <f t="shared" ref="I32:S32" si="26">SUM(I33:I34)</f>
        <v>1000</v>
      </c>
      <c r="J32" s="295">
        <f t="shared" si="26"/>
        <v>0</v>
      </c>
      <c r="K32" s="313">
        <f t="shared" si="26"/>
        <v>0</v>
      </c>
      <c r="L32" s="297">
        <f t="shared" si="26"/>
        <v>10850</v>
      </c>
      <c r="M32" s="295">
        <f t="shared" si="26"/>
        <v>10850</v>
      </c>
      <c r="N32" s="295">
        <f t="shared" si="26"/>
        <v>0</v>
      </c>
      <c r="O32" s="313">
        <f t="shared" si="26"/>
        <v>0</v>
      </c>
      <c r="P32" s="297">
        <f t="shared" si="26"/>
        <v>8249.58</v>
      </c>
      <c r="Q32" s="295">
        <f t="shared" si="26"/>
        <v>8249.58</v>
      </c>
      <c r="R32" s="295">
        <f t="shared" si="26"/>
        <v>0</v>
      </c>
      <c r="S32" s="296">
        <f t="shared" si="26"/>
        <v>0</v>
      </c>
    </row>
    <row r="33" spans="1:19" ht="15.75" x14ac:dyDescent="0.25">
      <c r="A33" s="149"/>
      <c r="B33" s="316">
        <v>1</v>
      </c>
      <c r="C33" s="318" t="s">
        <v>182</v>
      </c>
      <c r="D33" s="297">
        <f>SUM(E33:G33)</f>
        <v>6858.9499999999989</v>
      </c>
      <c r="E33" s="295">
        <f>'[1]2. Propagácia a marketing'!$T$32</f>
        <v>6858.9499999999989</v>
      </c>
      <c r="F33" s="295">
        <f>'[1]2. Propagácia a marketing'!$U$32</f>
        <v>0</v>
      </c>
      <c r="G33" s="313">
        <f>'[1]2. Propagácia a marketing'!$V$32</f>
        <v>0</v>
      </c>
      <c r="H33" s="297">
        <f>SUM(I33:K33)</f>
        <v>0</v>
      </c>
      <c r="I33" s="295">
        <f>'[2]2. Propagácia a marketing'!$T$32</f>
        <v>0</v>
      </c>
      <c r="J33" s="295">
        <f>'[2]2. Propagácia a marketing'!$U$32</f>
        <v>0</v>
      </c>
      <c r="K33" s="313">
        <f>'[2]2. Propagácia a marketing'!$V$32</f>
        <v>0</v>
      </c>
      <c r="L33" s="297">
        <f>SUM(M33:O33)</f>
        <v>8650</v>
      </c>
      <c r="M33" s="295">
        <f>'[3]2. Propagácia a marketing'!$T$32</f>
        <v>8650</v>
      </c>
      <c r="N33" s="295">
        <f>'[3]2. Propagácia a marketing'!$U$32</f>
        <v>0</v>
      </c>
      <c r="O33" s="313">
        <f>'[3]2. Propagácia a marketing'!$V$32</f>
        <v>0</v>
      </c>
      <c r="P33" s="297">
        <f>SUM(Q33:S33)</f>
        <v>6049.58</v>
      </c>
      <c r="Q33" s="295">
        <f>'[3]2. Propagácia a marketing'!$W$32</f>
        <v>6049.58</v>
      </c>
      <c r="R33" s="295">
        <f>'[3]2. Propagácia a marketing'!$X$32</f>
        <v>0</v>
      </c>
      <c r="S33" s="296">
        <f>'[3]2. Propagácia a marketing'!$Y$32</f>
        <v>0</v>
      </c>
    </row>
    <row r="34" spans="1:19" ht="15.75" x14ac:dyDescent="0.25">
      <c r="A34" s="149"/>
      <c r="B34" s="316">
        <v>2</v>
      </c>
      <c r="C34" s="318" t="s">
        <v>183</v>
      </c>
      <c r="D34" s="297">
        <f t="shared" ref="D34:D35" si="27">SUM(E34:G34)</f>
        <v>1300</v>
      </c>
      <c r="E34" s="295">
        <f>'[1]2. Propagácia a marketing'!$T$46</f>
        <v>1300</v>
      </c>
      <c r="F34" s="295">
        <f>'[1]2. Propagácia a marketing'!$U$46</f>
        <v>0</v>
      </c>
      <c r="G34" s="313">
        <f>'[1]2. Propagácia a marketing'!$V$46</f>
        <v>0</v>
      </c>
      <c r="H34" s="297">
        <f t="shared" ref="H34:H35" si="28">SUM(I34:K34)</f>
        <v>1000</v>
      </c>
      <c r="I34" s="295">
        <f>'[2]2. Propagácia a marketing'!$T$46</f>
        <v>1000</v>
      </c>
      <c r="J34" s="295">
        <f>'[2]2. Propagácia a marketing'!$U$46</f>
        <v>0</v>
      </c>
      <c r="K34" s="313">
        <f>'[2]2. Propagácia a marketing'!$V$46</f>
        <v>0</v>
      </c>
      <c r="L34" s="297">
        <f t="shared" ref="L34:L35" si="29">SUM(M34:O34)</f>
        <v>2200</v>
      </c>
      <c r="M34" s="295">
        <f>'[3]2. Propagácia a marketing'!$T$46</f>
        <v>2200</v>
      </c>
      <c r="N34" s="295">
        <f>'[3]2. Propagácia a marketing'!$U$46</f>
        <v>0</v>
      </c>
      <c r="O34" s="313">
        <f>'[3]2. Propagácia a marketing'!$V$46</f>
        <v>0</v>
      </c>
      <c r="P34" s="297">
        <f t="shared" ref="P34:P35" si="30">SUM(Q34:S34)</f>
        <v>2200</v>
      </c>
      <c r="Q34" s="295">
        <f>'[3]2. Propagácia a marketing'!$W$46</f>
        <v>2200</v>
      </c>
      <c r="R34" s="295">
        <f>'[3]2. Propagácia a marketing'!$X$46</f>
        <v>0</v>
      </c>
      <c r="S34" s="296">
        <f>'[3]2. Propagácia a marketing'!$Y$46</f>
        <v>0</v>
      </c>
    </row>
    <row r="35" spans="1:19" ht="16.5" thickBot="1" x14ac:dyDescent="0.3">
      <c r="A35" s="152"/>
      <c r="B35" s="319" t="s">
        <v>184</v>
      </c>
      <c r="C35" s="320" t="s">
        <v>185</v>
      </c>
      <c r="D35" s="311">
        <f t="shared" si="27"/>
        <v>5741.2699999999995</v>
      </c>
      <c r="E35" s="312">
        <f>'[1]2. Propagácia a marketing'!$T$51</f>
        <v>5741.2699999999995</v>
      </c>
      <c r="F35" s="312">
        <f>'[1]2. Propagácia a marketing'!$U$51</f>
        <v>0</v>
      </c>
      <c r="G35" s="424">
        <f>'[1]2. Propagácia a marketing'!$V$51</f>
        <v>0</v>
      </c>
      <c r="H35" s="311">
        <f t="shared" si="28"/>
        <v>68.709999999999994</v>
      </c>
      <c r="I35" s="312">
        <f>'[2]2. Propagácia a marketing'!$T$51</f>
        <v>68.709999999999994</v>
      </c>
      <c r="J35" s="312">
        <f>'[2]2. Propagácia a marketing'!$U$51</f>
        <v>0</v>
      </c>
      <c r="K35" s="424">
        <f>'[2]2. Propagácia a marketing'!$V$51</f>
        <v>0</v>
      </c>
      <c r="L35" s="311">
        <f t="shared" si="29"/>
        <v>5800</v>
      </c>
      <c r="M35" s="312">
        <f>'[3]2. Propagácia a marketing'!$T$51</f>
        <v>5800</v>
      </c>
      <c r="N35" s="312">
        <f>'[3]2. Propagácia a marketing'!$U$51</f>
        <v>0</v>
      </c>
      <c r="O35" s="424">
        <f>'[3]2. Propagácia a marketing'!$V$51</f>
        <v>0</v>
      </c>
      <c r="P35" s="311">
        <f t="shared" si="30"/>
        <v>3904.8700000000003</v>
      </c>
      <c r="Q35" s="312">
        <f>'[3]2. Propagácia a marketing'!$W$51</f>
        <v>3904.8700000000003</v>
      </c>
      <c r="R35" s="312">
        <f>'[3]2. Propagácia a marketing'!$X$51</f>
        <v>0</v>
      </c>
      <c r="S35" s="348">
        <f>'[3]2. Propagácia a marketing'!$Y$51</f>
        <v>0</v>
      </c>
    </row>
    <row r="36" spans="1:19" s="151" customFormat="1" ht="15.75" x14ac:dyDescent="0.25">
      <c r="A36" s="150"/>
      <c r="B36" s="321" t="s">
        <v>186</v>
      </c>
      <c r="C36" s="494"/>
      <c r="D36" s="308">
        <f>D37+D38+D39+D44+D45</f>
        <v>474180.17</v>
      </c>
      <c r="E36" s="309">
        <f t="shared" ref="E36:G36" si="31">E37+E38+E39+E44+E45</f>
        <v>261982.71000000005</v>
      </c>
      <c r="F36" s="309">
        <f t="shared" si="31"/>
        <v>212197.46</v>
      </c>
      <c r="G36" s="400">
        <f t="shared" si="31"/>
        <v>0</v>
      </c>
      <c r="H36" s="308">
        <f>H37+H38+H39+H44+H45</f>
        <v>250047.76999999996</v>
      </c>
      <c r="I36" s="309">
        <f t="shared" ref="I36:S36" si="32">I37+I38+I39+I44+I45</f>
        <v>238904.42999999996</v>
      </c>
      <c r="J36" s="309">
        <f t="shared" si="32"/>
        <v>11143.34</v>
      </c>
      <c r="K36" s="400">
        <f t="shared" si="32"/>
        <v>0</v>
      </c>
      <c r="L36" s="308">
        <f t="shared" si="32"/>
        <v>331420</v>
      </c>
      <c r="M36" s="309">
        <f t="shared" si="32"/>
        <v>311620</v>
      </c>
      <c r="N36" s="309">
        <f t="shared" si="32"/>
        <v>19800</v>
      </c>
      <c r="O36" s="400">
        <f t="shared" si="32"/>
        <v>0</v>
      </c>
      <c r="P36" s="308">
        <f t="shared" si="32"/>
        <v>277347.62000000005</v>
      </c>
      <c r="Q36" s="309">
        <f t="shared" si="32"/>
        <v>257695.9500000001</v>
      </c>
      <c r="R36" s="309">
        <f t="shared" si="32"/>
        <v>19651.669999999998</v>
      </c>
      <c r="S36" s="310">
        <f t="shared" si="32"/>
        <v>0</v>
      </c>
    </row>
    <row r="37" spans="1:19" ht="15.75" x14ac:dyDescent="0.25">
      <c r="A37" s="145"/>
      <c r="B37" s="316" t="s">
        <v>187</v>
      </c>
      <c r="C37" s="318" t="s">
        <v>188</v>
      </c>
      <c r="D37" s="297">
        <f>SUM(E37:G37)</f>
        <v>55488.520000000004</v>
      </c>
      <c r="E37" s="295">
        <f>'[1]3.Interné služby'!$T$4</f>
        <v>54666.520000000004</v>
      </c>
      <c r="F37" s="295">
        <f>'[1]3.Interné služby'!$U$4</f>
        <v>822</v>
      </c>
      <c r="G37" s="313">
        <f>'[1]3.Interné služby'!$V$4</f>
        <v>0</v>
      </c>
      <c r="H37" s="297">
        <f>SUM(I37:K37)</f>
        <v>65352.880000000005</v>
      </c>
      <c r="I37" s="295">
        <f>'[2]3.Interné služby'!$T$4</f>
        <v>54228.880000000005</v>
      </c>
      <c r="J37" s="295">
        <f>'[2]3.Interné služby'!$U$4</f>
        <v>11124</v>
      </c>
      <c r="K37" s="313">
        <f>'[2]3.Interné služby'!$V$4</f>
        <v>0</v>
      </c>
      <c r="L37" s="297">
        <f>SUM(M37:O37)</f>
        <v>102640</v>
      </c>
      <c r="M37" s="295">
        <f>'[3]3.Interné služby'!$T$4</f>
        <v>93940</v>
      </c>
      <c r="N37" s="295">
        <f>'[3]3.Interné služby'!$U$4</f>
        <v>8700</v>
      </c>
      <c r="O37" s="313">
        <f>'[3]3.Interné služby'!$V$4</f>
        <v>0</v>
      </c>
      <c r="P37" s="297">
        <f>SUM(Q37:S37)</f>
        <v>95892.89</v>
      </c>
      <c r="Q37" s="295">
        <f>'[3]3.Interné služby'!$W$4</f>
        <v>87313.47</v>
      </c>
      <c r="R37" s="295">
        <f>'[3]3.Interné služby'!$X$4</f>
        <v>8579.42</v>
      </c>
      <c r="S37" s="296">
        <f>'[3]3.Interné služby'!$Y$4</f>
        <v>0</v>
      </c>
    </row>
    <row r="38" spans="1:19" ht="15.75" x14ac:dyDescent="0.25">
      <c r="A38" s="152"/>
      <c r="B38" s="316" t="s">
        <v>189</v>
      </c>
      <c r="C38" s="318" t="s">
        <v>190</v>
      </c>
      <c r="D38" s="297">
        <f>SUM(E38:G38)</f>
        <v>13832.630000000001</v>
      </c>
      <c r="E38" s="295">
        <f>'[1]3.Interné služby'!$T$20</f>
        <v>13832.630000000001</v>
      </c>
      <c r="F38" s="295">
        <f>'[1]3.Interné služby'!$U$20</f>
        <v>0</v>
      </c>
      <c r="G38" s="313">
        <f>'[1]3.Interné služby'!$V$20</f>
        <v>0</v>
      </c>
      <c r="H38" s="297">
        <f>SUM(I38:K38)</f>
        <v>11487.34</v>
      </c>
      <c r="I38" s="295">
        <f>'[2]3.Interné služby'!$T$20</f>
        <v>11487.34</v>
      </c>
      <c r="J38" s="295">
        <f>'[2]3.Interné služby'!$U$20</f>
        <v>0</v>
      </c>
      <c r="K38" s="313">
        <f>'[2]3.Interné služby'!$V$20</f>
        <v>0</v>
      </c>
      <c r="L38" s="297">
        <f>SUM(M38:O38)</f>
        <v>22200</v>
      </c>
      <c r="M38" s="295">
        <f>'[3]3.Interné služby'!$T$20</f>
        <v>22200</v>
      </c>
      <c r="N38" s="295">
        <f>'[3]3.Interné služby'!$U$20</f>
        <v>0</v>
      </c>
      <c r="O38" s="313">
        <f>'[3]3.Interné služby'!$V$20</f>
        <v>0</v>
      </c>
      <c r="P38" s="297">
        <f>SUM(Q38:S38)</f>
        <v>5183.54</v>
      </c>
      <c r="Q38" s="295">
        <f>'[3]3.Interné služby'!$W$20</f>
        <v>5183.54</v>
      </c>
      <c r="R38" s="295">
        <f>'[3]3.Interné služby'!$X$20</f>
        <v>0</v>
      </c>
      <c r="S38" s="296">
        <f>'[3]3.Interné služby'!$Y$20</f>
        <v>0</v>
      </c>
    </row>
    <row r="39" spans="1:19" ht="15.75" x14ac:dyDescent="0.25">
      <c r="A39" s="149"/>
      <c r="B39" s="316" t="s">
        <v>191</v>
      </c>
      <c r="C39" s="318" t="s">
        <v>192</v>
      </c>
      <c r="D39" s="297">
        <f>SUM(D40:D43)</f>
        <v>394617.3</v>
      </c>
      <c r="E39" s="295">
        <f t="shared" ref="E39:G39" si="33">SUM(E40:E43)</f>
        <v>183241.84000000005</v>
      </c>
      <c r="F39" s="295">
        <f t="shared" si="33"/>
        <v>211375.46</v>
      </c>
      <c r="G39" s="313">
        <f t="shared" si="33"/>
        <v>0</v>
      </c>
      <c r="H39" s="297">
        <f>SUM(H40:H43)</f>
        <v>164883.22999999995</v>
      </c>
      <c r="I39" s="295">
        <f t="shared" ref="I39:S39" si="34">SUM(I40:I43)</f>
        <v>164863.88999999996</v>
      </c>
      <c r="J39" s="295">
        <f t="shared" si="34"/>
        <v>19.34</v>
      </c>
      <c r="K39" s="313">
        <f t="shared" si="34"/>
        <v>0</v>
      </c>
      <c r="L39" s="297">
        <f t="shared" si="34"/>
        <v>201030</v>
      </c>
      <c r="M39" s="295">
        <f t="shared" si="34"/>
        <v>189930</v>
      </c>
      <c r="N39" s="295">
        <f t="shared" si="34"/>
        <v>11100</v>
      </c>
      <c r="O39" s="313">
        <f t="shared" si="34"/>
        <v>0</v>
      </c>
      <c r="P39" s="297">
        <f t="shared" si="34"/>
        <v>170755.71000000008</v>
      </c>
      <c r="Q39" s="295">
        <f t="shared" si="34"/>
        <v>159683.46000000008</v>
      </c>
      <c r="R39" s="295">
        <f t="shared" si="34"/>
        <v>11072.25</v>
      </c>
      <c r="S39" s="296">
        <f t="shared" si="34"/>
        <v>0</v>
      </c>
    </row>
    <row r="40" spans="1:19" ht="15.75" x14ac:dyDescent="0.25">
      <c r="A40" s="149"/>
      <c r="B40" s="316">
        <v>1</v>
      </c>
      <c r="C40" s="318" t="s">
        <v>193</v>
      </c>
      <c r="D40" s="297">
        <f>SUM(E40:G40)</f>
        <v>1206.24</v>
      </c>
      <c r="E40" s="295">
        <f>'[1]3.Interné služby'!$T$26</f>
        <v>1206.24</v>
      </c>
      <c r="F40" s="295">
        <f>'[1]3.Interné služby'!$U$26</f>
        <v>0</v>
      </c>
      <c r="G40" s="313">
        <f>'[1]3.Interné služby'!$V$26</f>
        <v>0</v>
      </c>
      <c r="H40" s="297">
        <f>SUM(I40:K40)</f>
        <v>380.57</v>
      </c>
      <c r="I40" s="295">
        <f>'[2]3.Interné služby'!$T$26</f>
        <v>380.57</v>
      </c>
      <c r="J40" s="295">
        <f>'[2]3.Interné služby'!$U$26</f>
        <v>0</v>
      </c>
      <c r="K40" s="313">
        <f>'[2]3.Interné služby'!$V$26</f>
        <v>0</v>
      </c>
      <c r="L40" s="297">
        <f>SUM(M40:O40)</f>
        <v>1800</v>
      </c>
      <c r="M40" s="295">
        <f>'[3]3.Interné služby'!$T$26</f>
        <v>1800</v>
      </c>
      <c r="N40" s="295">
        <f>'[3]3.Interné služby'!$U$26</f>
        <v>0</v>
      </c>
      <c r="O40" s="313">
        <f>'[3]3.Interné služby'!$V$26</f>
        <v>0</v>
      </c>
      <c r="P40" s="297">
        <f>SUM(Q40:S40)</f>
        <v>375.28</v>
      </c>
      <c r="Q40" s="295">
        <f>'[3]3.Interné služby'!$W$26</f>
        <v>375.28</v>
      </c>
      <c r="R40" s="295">
        <f>'[3]3.Interné služby'!$X$26</f>
        <v>0</v>
      </c>
      <c r="S40" s="296">
        <f>'[3]3.Interné služby'!$Y$26</f>
        <v>0</v>
      </c>
    </row>
    <row r="41" spans="1:19" ht="15.75" x14ac:dyDescent="0.25">
      <c r="A41" s="149"/>
      <c r="B41" s="316">
        <v>2</v>
      </c>
      <c r="C41" s="318" t="s">
        <v>194</v>
      </c>
      <c r="D41" s="297">
        <f t="shared" ref="D41:D43" si="35">SUM(E41:G41)</f>
        <v>3001.7</v>
      </c>
      <c r="E41" s="295">
        <f>'[1]3.Interné služby'!$T$31</f>
        <v>3001.7</v>
      </c>
      <c r="F41" s="295">
        <f>'[1]3.Interné služby'!$U$31</f>
        <v>0</v>
      </c>
      <c r="G41" s="313">
        <f>'[1]3.Interné služby'!$V$31</f>
        <v>0</v>
      </c>
      <c r="H41" s="297">
        <f t="shared" ref="H41:H43" si="36">SUM(I41:K41)</f>
        <v>5785.6299999999992</v>
      </c>
      <c r="I41" s="295">
        <f>'[2]3.Interné služby'!$T$31</f>
        <v>5785.6299999999992</v>
      </c>
      <c r="J41" s="295">
        <f>'[2]3.Interné služby'!$U$31</f>
        <v>0</v>
      </c>
      <c r="K41" s="313">
        <f>'[2]3.Interné služby'!$V$31</f>
        <v>0</v>
      </c>
      <c r="L41" s="297">
        <f>SUM(M41:O41)</f>
        <v>10990</v>
      </c>
      <c r="M41" s="295">
        <f>'[3]3.Interné služby'!$T$31</f>
        <v>10990</v>
      </c>
      <c r="N41" s="295">
        <f>'[3]3.Interné služby'!$U$31</f>
        <v>0</v>
      </c>
      <c r="O41" s="313">
        <f>'[3]3.Interné služby'!$V$31</f>
        <v>0</v>
      </c>
      <c r="P41" s="297">
        <f t="shared" ref="P41:P45" si="37">SUM(Q41:S41)</f>
        <v>10982.800000000001</v>
      </c>
      <c r="Q41" s="295">
        <f>'[3]3.Interné služby'!$W$31</f>
        <v>10982.800000000001</v>
      </c>
      <c r="R41" s="295">
        <f>'[3]3.Interné služby'!$X$31</f>
        <v>0</v>
      </c>
      <c r="S41" s="296">
        <f>'[3]3.Interné služby'!$Y$31</f>
        <v>0</v>
      </c>
    </row>
    <row r="42" spans="1:19" ht="15.75" x14ac:dyDescent="0.25">
      <c r="A42" s="149"/>
      <c r="B42" s="316">
        <v>3</v>
      </c>
      <c r="C42" s="318" t="s">
        <v>195</v>
      </c>
      <c r="D42" s="297">
        <f t="shared" si="35"/>
        <v>369692.25</v>
      </c>
      <c r="E42" s="295">
        <f>'[1]3.Interné služby'!$T$34</f>
        <v>174456.89000000004</v>
      </c>
      <c r="F42" s="295">
        <f>'[1]3.Interné služby'!$U$34</f>
        <v>195235.36</v>
      </c>
      <c r="G42" s="313">
        <f>'[1]3.Interné služby'!$V$34</f>
        <v>0</v>
      </c>
      <c r="H42" s="297">
        <f t="shared" si="36"/>
        <v>158399.68999999994</v>
      </c>
      <c r="I42" s="295">
        <f>'[2]3.Interné služby'!$T$34</f>
        <v>158397.68999999994</v>
      </c>
      <c r="J42" s="295">
        <f>'[2]3.Interné služby'!$U$34</f>
        <v>2</v>
      </c>
      <c r="K42" s="313">
        <f>'[2]3.Interné služby'!$V$34</f>
        <v>0</v>
      </c>
      <c r="L42" s="297">
        <f t="shared" ref="L42:L45" si="38">SUM(M42:O42)</f>
        <v>175140</v>
      </c>
      <c r="M42" s="295">
        <f>'[3]3.Interné služby'!$T$34</f>
        <v>175140</v>
      </c>
      <c r="N42" s="295">
        <f>'[3]3.Interné služby'!$U$34</f>
        <v>0</v>
      </c>
      <c r="O42" s="313">
        <f>'[3]3.Interné služby'!$V$34</f>
        <v>0</v>
      </c>
      <c r="P42" s="297">
        <f t="shared" si="37"/>
        <v>147025.38000000006</v>
      </c>
      <c r="Q42" s="295">
        <f>'[3]3.Interné služby'!$W$34</f>
        <v>147025.38000000006</v>
      </c>
      <c r="R42" s="295">
        <f>'[3]3.Interné služby'!$X$34</f>
        <v>0</v>
      </c>
      <c r="S42" s="296">
        <f>'[3]3.Interné služby'!$Y$34</f>
        <v>0</v>
      </c>
    </row>
    <row r="43" spans="1:19" ht="15.75" x14ac:dyDescent="0.25">
      <c r="A43" s="149"/>
      <c r="B43" s="316">
        <v>4</v>
      </c>
      <c r="C43" s="318" t="s">
        <v>196</v>
      </c>
      <c r="D43" s="297">
        <f t="shared" si="35"/>
        <v>20717.11</v>
      </c>
      <c r="E43" s="295">
        <f>'[1]3.Interné služby'!$T$84</f>
        <v>4577.01</v>
      </c>
      <c r="F43" s="295">
        <f>'[1]3.Interné služby'!$U$84</f>
        <v>16140.1</v>
      </c>
      <c r="G43" s="313">
        <f>'[1]3.Interné služby'!$V$84</f>
        <v>0</v>
      </c>
      <c r="H43" s="297">
        <f t="shared" si="36"/>
        <v>317.33999999999997</v>
      </c>
      <c r="I43" s="295">
        <f>'[2]3.Interné služby'!$T$84</f>
        <v>300</v>
      </c>
      <c r="J43" s="295">
        <f>'[2]3.Interné služby'!$U$84</f>
        <v>17.34</v>
      </c>
      <c r="K43" s="313">
        <f>'[2]3.Interné služby'!$V$84</f>
        <v>0</v>
      </c>
      <c r="L43" s="297">
        <f t="shared" si="38"/>
        <v>13100</v>
      </c>
      <c r="M43" s="295">
        <f>'[3]3.Interné služby'!$T$84</f>
        <v>2000</v>
      </c>
      <c r="N43" s="295">
        <f>'[3]3.Interné služby'!$U$84</f>
        <v>11100</v>
      </c>
      <c r="O43" s="313">
        <f>'[3]3.Interné služby'!$V$84</f>
        <v>0</v>
      </c>
      <c r="P43" s="297">
        <f t="shared" si="37"/>
        <v>12372.25</v>
      </c>
      <c r="Q43" s="295">
        <f>'[3]3.Interné služby'!$W$84</f>
        <v>1300</v>
      </c>
      <c r="R43" s="295">
        <f>'[3]3.Interné služby'!$X$84</f>
        <v>11072.25</v>
      </c>
      <c r="S43" s="296">
        <f>'[3]3.Interné služby'!$Y$84</f>
        <v>0</v>
      </c>
    </row>
    <row r="44" spans="1:19" ht="15.75" x14ac:dyDescent="0.25">
      <c r="A44" s="149"/>
      <c r="B44" s="316" t="s">
        <v>197</v>
      </c>
      <c r="C44" s="318" t="s">
        <v>198</v>
      </c>
      <c r="D44" s="297">
        <f>SUM(E44:G44)</f>
        <v>10241.719999999999</v>
      </c>
      <c r="E44" s="295">
        <f>'[1]3.Interné služby'!$T$89</f>
        <v>10241.719999999999</v>
      </c>
      <c r="F44" s="295">
        <f>'[1]3.Interné služby'!$U$89</f>
        <v>0</v>
      </c>
      <c r="G44" s="313">
        <f>'[1]3.Interné služby'!$V$89</f>
        <v>0</v>
      </c>
      <c r="H44" s="297">
        <f>SUM(I44:K44)</f>
        <v>8324.32</v>
      </c>
      <c r="I44" s="295">
        <f>'[2]3.Interné služby'!$T$89</f>
        <v>8324.32</v>
      </c>
      <c r="J44" s="295">
        <f>'[2]3.Interné služby'!$U$89</f>
        <v>0</v>
      </c>
      <c r="K44" s="313">
        <f>'[2]3.Interné služby'!$V$89</f>
        <v>0</v>
      </c>
      <c r="L44" s="297">
        <f t="shared" si="38"/>
        <v>5000</v>
      </c>
      <c r="M44" s="295">
        <f>'[3]3.Interné služby'!$T$89</f>
        <v>5000</v>
      </c>
      <c r="N44" s="295">
        <f>'[3]3.Interné služby'!$U$89</f>
        <v>0</v>
      </c>
      <c r="O44" s="313">
        <f>'[3]3.Interné služby'!$V$89</f>
        <v>0</v>
      </c>
      <c r="P44" s="297">
        <f t="shared" si="37"/>
        <v>4965.4799999999996</v>
      </c>
      <c r="Q44" s="295">
        <f>'[3]3.Interné služby'!$W$89</f>
        <v>4965.4799999999996</v>
      </c>
      <c r="R44" s="295">
        <f>'[3]3.Interné služby'!$X$89</f>
        <v>0</v>
      </c>
      <c r="S44" s="296">
        <f>'[3]3.Interné služby'!$Y$89</f>
        <v>0</v>
      </c>
    </row>
    <row r="45" spans="1:19" ht="16.5" thickBot="1" x14ac:dyDescent="0.3">
      <c r="A45" s="149"/>
      <c r="B45" s="324" t="s">
        <v>199</v>
      </c>
      <c r="C45" s="320" t="s">
        <v>200</v>
      </c>
      <c r="D45" s="311">
        <f t="shared" ref="D45" si="39">SUM(E45:G45)</f>
        <v>0</v>
      </c>
      <c r="E45" s="312">
        <f>'[1]3.Interné služby'!$T$95</f>
        <v>0</v>
      </c>
      <c r="F45" s="312">
        <f>'[1]3.Interné služby'!$U$95</f>
        <v>0</v>
      </c>
      <c r="G45" s="424">
        <f>'[1]3.Interné služby'!$V$95</f>
        <v>0</v>
      </c>
      <c r="H45" s="311">
        <f t="shared" ref="H45" si="40">SUM(I45:K45)</f>
        <v>0</v>
      </c>
      <c r="I45" s="312">
        <f>'[2]3.Interné služby'!$T$95</f>
        <v>0</v>
      </c>
      <c r="J45" s="312">
        <f>'[2]3.Interné služby'!$U$95</f>
        <v>0</v>
      </c>
      <c r="K45" s="424">
        <f>'[2]3.Interné služby'!$V$95</f>
        <v>0</v>
      </c>
      <c r="L45" s="311">
        <f t="shared" si="38"/>
        <v>550</v>
      </c>
      <c r="M45" s="312">
        <f>'[3]3.Interné služby'!$T$95</f>
        <v>550</v>
      </c>
      <c r="N45" s="312">
        <f>'[3]3.Interné služby'!$U$95</f>
        <v>0</v>
      </c>
      <c r="O45" s="424">
        <f>'[3]3.Interné služby'!$V$95</f>
        <v>0</v>
      </c>
      <c r="P45" s="311">
        <f t="shared" si="37"/>
        <v>550</v>
      </c>
      <c r="Q45" s="312">
        <f>'[3]3.Interné služby'!$W$95</f>
        <v>550</v>
      </c>
      <c r="R45" s="312">
        <f>'[3]3.Interné služby'!$X$95</f>
        <v>0</v>
      </c>
      <c r="S45" s="348">
        <f>'[3]3.Interné služby'!$Y$95</f>
        <v>0</v>
      </c>
    </row>
    <row r="46" spans="1:19" s="151" customFormat="1" ht="15.75" x14ac:dyDescent="0.25">
      <c r="B46" s="325" t="s">
        <v>201</v>
      </c>
      <c r="C46" s="326"/>
      <c r="D46" s="308">
        <f>D47+D48+D51</f>
        <v>49712.600000000006</v>
      </c>
      <c r="E46" s="309">
        <f t="shared" ref="E46:G46" si="41">E47+E48+E51</f>
        <v>49712.600000000006</v>
      </c>
      <c r="F46" s="309">
        <f t="shared" si="41"/>
        <v>0</v>
      </c>
      <c r="G46" s="400">
        <f t="shared" si="41"/>
        <v>0</v>
      </c>
      <c r="H46" s="308">
        <f>H47+H48+H51</f>
        <v>46044.14</v>
      </c>
      <c r="I46" s="309">
        <f t="shared" ref="I46:S46" si="42">I47+I48+I51</f>
        <v>46044.14</v>
      </c>
      <c r="J46" s="309">
        <f t="shared" si="42"/>
        <v>0</v>
      </c>
      <c r="K46" s="400">
        <f t="shared" si="42"/>
        <v>0</v>
      </c>
      <c r="L46" s="308">
        <f t="shared" si="42"/>
        <v>53420</v>
      </c>
      <c r="M46" s="309">
        <f t="shared" si="42"/>
        <v>53420</v>
      </c>
      <c r="N46" s="309">
        <f t="shared" si="42"/>
        <v>0</v>
      </c>
      <c r="O46" s="400">
        <f t="shared" si="42"/>
        <v>0</v>
      </c>
      <c r="P46" s="308">
        <f t="shared" si="42"/>
        <v>40362.54</v>
      </c>
      <c r="Q46" s="309">
        <f t="shared" si="42"/>
        <v>40362.54</v>
      </c>
      <c r="R46" s="309">
        <f t="shared" si="42"/>
        <v>0</v>
      </c>
      <c r="S46" s="310">
        <f t="shared" si="42"/>
        <v>0</v>
      </c>
    </row>
    <row r="47" spans="1:19" ht="15.75" x14ac:dyDescent="0.25">
      <c r="A47" s="149"/>
      <c r="B47" s="316" t="s">
        <v>202</v>
      </c>
      <c r="C47" s="318" t="s">
        <v>203</v>
      </c>
      <c r="D47" s="297">
        <f>SUM(E47:G47)</f>
        <v>25865.08</v>
      </c>
      <c r="E47" s="295">
        <f>'[1]4.Služby občanov'!$T$4</f>
        <v>25865.08</v>
      </c>
      <c r="F47" s="295">
        <f>'[1]4.Služby občanov'!$U$4</f>
        <v>0</v>
      </c>
      <c r="G47" s="313">
        <f>'[1]4.Služby občanov'!$V$4</f>
        <v>0</v>
      </c>
      <c r="H47" s="297">
        <f>SUM(I47:K47)</f>
        <v>20586.240000000002</v>
      </c>
      <c r="I47" s="295">
        <f>'[2]4.Služby občanov'!$T$4</f>
        <v>20586.240000000002</v>
      </c>
      <c r="J47" s="295">
        <f>'[2]4.Služby občanov'!$U$4</f>
        <v>0</v>
      </c>
      <c r="K47" s="313">
        <f>'[2]4.Služby občanov'!$V$4</f>
        <v>0</v>
      </c>
      <c r="L47" s="297">
        <f>SUM(M47:O47)</f>
        <v>25520</v>
      </c>
      <c r="M47" s="295">
        <f>'[3]4.Služby občanov'!$T$4</f>
        <v>25520</v>
      </c>
      <c r="N47" s="295">
        <f>'[3]4.Služby občanov'!$U$4</f>
        <v>0</v>
      </c>
      <c r="O47" s="313">
        <f>'[3]4.Služby občanov'!$V$4</f>
        <v>0</v>
      </c>
      <c r="P47" s="297">
        <f>SUM(Q47:S47)</f>
        <v>13883.619999999999</v>
      </c>
      <c r="Q47" s="295">
        <f>'[3]4.Služby občanov'!$W$4</f>
        <v>13883.619999999999</v>
      </c>
      <c r="R47" s="295">
        <f>'[3]4.Služby občanov'!$X$4</f>
        <v>0</v>
      </c>
      <c r="S47" s="296">
        <f>'[3]4.Služby občanov'!$Y$4</f>
        <v>0</v>
      </c>
    </row>
    <row r="48" spans="1:19" ht="15.75" x14ac:dyDescent="0.25">
      <c r="A48" s="153"/>
      <c r="B48" s="316" t="s">
        <v>204</v>
      </c>
      <c r="C48" s="318" t="s">
        <v>205</v>
      </c>
      <c r="D48" s="297">
        <f>SUM(D49:D50)</f>
        <v>23847.520000000004</v>
      </c>
      <c r="E48" s="295">
        <f t="shared" ref="E48:G48" si="43">SUM(E49:E50)</f>
        <v>23847.520000000004</v>
      </c>
      <c r="F48" s="295">
        <f t="shared" si="43"/>
        <v>0</v>
      </c>
      <c r="G48" s="313">
        <f t="shared" si="43"/>
        <v>0</v>
      </c>
      <c r="H48" s="297">
        <f>SUM(H49:H50)</f>
        <v>25457.9</v>
      </c>
      <c r="I48" s="295">
        <f t="shared" ref="I48:S48" si="44">SUM(I49:I50)</f>
        <v>25457.9</v>
      </c>
      <c r="J48" s="295">
        <f t="shared" si="44"/>
        <v>0</v>
      </c>
      <c r="K48" s="313">
        <f t="shared" si="44"/>
        <v>0</v>
      </c>
      <c r="L48" s="297">
        <f t="shared" si="44"/>
        <v>27900</v>
      </c>
      <c r="M48" s="295">
        <f t="shared" si="44"/>
        <v>27900</v>
      </c>
      <c r="N48" s="295">
        <f t="shared" si="44"/>
        <v>0</v>
      </c>
      <c r="O48" s="313">
        <f t="shared" si="44"/>
        <v>0</v>
      </c>
      <c r="P48" s="297">
        <f t="shared" si="44"/>
        <v>26478.920000000002</v>
      </c>
      <c r="Q48" s="295">
        <f t="shared" si="44"/>
        <v>26478.920000000002</v>
      </c>
      <c r="R48" s="295">
        <f t="shared" si="44"/>
        <v>0</v>
      </c>
      <c r="S48" s="296">
        <f t="shared" si="44"/>
        <v>0</v>
      </c>
    </row>
    <row r="49" spans="1:19" ht="15.75" x14ac:dyDescent="0.25">
      <c r="A49" s="153"/>
      <c r="B49" s="316">
        <v>1</v>
      </c>
      <c r="C49" s="318" t="s">
        <v>206</v>
      </c>
      <c r="D49" s="297">
        <f>SUM(E49:G49)</f>
        <v>23847.520000000004</v>
      </c>
      <c r="E49" s="295">
        <f>'[1]4.Služby občanov'!$T$17</f>
        <v>23847.520000000004</v>
      </c>
      <c r="F49" s="295">
        <f>'[1]4.Služby občanov'!$U$17</f>
        <v>0</v>
      </c>
      <c r="G49" s="313">
        <f>'[1]4.Služby občanov'!$V$17</f>
        <v>0</v>
      </c>
      <c r="H49" s="297">
        <f>SUM(I49:K49)</f>
        <v>25457.9</v>
      </c>
      <c r="I49" s="295">
        <f>'[2]4.Služby občanov'!$T$17</f>
        <v>25457.9</v>
      </c>
      <c r="J49" s="295">
        <f>'[2]4.Služby občanov'!$U$17</f>
        <v>0</v>
      </c>
      <c r="K49" s="313">
        <f>'[2]4.Služby občanov'!$V$17</f>
        <v>0</v>
      </c>
      <c r="L49" s="297">
        <f>SUM(M49:O49)</f>
        <v>26900</v>
      </c>
      <c r="M49" s="295">
        <f>'[3]4.Služby občanov'!$T$17</f>
        <v>26900</v>
      </c>
      <c r="N49" s="295">
        <f>'[3]4.Služby občanov'!$U$17</f>
        <v>0</v>
      </c>
      <c r="O49" s="313">
        <f>'[3]4.Služby občanov'!$V$17</f>
        <v>0</v>
      </c>
      <c r="P49" s="297">
        <f>SUM(Q49:S49)</f>
        <v>26478.920000000002</v>
      </c>
      <c r="Q49" s="295">
        <f>'[3]4.Služby občanov'!$W$17</f>
        <v>26478.920000000002</v>
      </c>
      <c r="R49" s="295">
        <f>'[3]4.Služby občanov'!$X$17</f>
        <v>0</v>
      </c>
      <c r="S49" s="296">
        <f>'[3]4.Služby občanov'!$Y$17</f>
        <v>0</v>
      </c>
    </row>
    <row r="50" spans="1:19" ht="15.75" x14ac:dyDescent="0.25">
      <c r="A50" s="153"/>
      <c r="B50" s="316">
        <v>2</v>
      </c>
      <c r="C50" s="318" t="s">
        <v>207</v>
      </c>
      <c r="D50" s="297">
        <f t="shared" ref="D50:D51" si="45">SUM(E50:G50)</f>
        <v>0</v>
      </c>
      <c r="E50" s="295">
        <f>'[1]4.Služby občanov'!$T$28</f>
        <v>0</v>
      </c>
      <c r="F50" s="295">
        <f>'[1]4.Služby občanov'!$U$28</f>
        <v>0</v>
      </c>
      <c r="G50" s="313">
        <f>'[1]4.Služby občanov'!$V$28</f>
        <v>0</v>
      </c>
      <c r="H50" s="297">
        <f t="shared" ref="H50:H51" si="46">SUM(I50:K50)</f>
        <v>0</v>
      </c>
      <c r="I50" s="295">
        <f>'[2]4.Služby občanov'!$T$28</f>
        <v>0</v>
      </c>
      <c r="J50" s="295">
        <f>'[2]4.Služby občanov'!$U$28</f>
        <v>0</v>
      </c>
      <c r="K50" s="313">
        <f>'[2]4.Služby občanov'!$V$28</f>
        <v>0</v>
      </c>
      <c r="L50" s="297">
        <f t="shared" ref="L50:L51" si="47">SUM(M50:O50)</f>
        <v>1000</v>
      </c>
      <c r="M50" s="295">
        <f>'[3]4.Služby občanov'!$T$28</f>
        <v>1000</v>
      </c>
      <c r="N50" s="295">
        <f>'[3]4.Služby občanov'!$U$28</f>
        <v>0</v>
      </c>
      <c r="O50" s="313">
        <f>'[3]4.Služby občanov'!$V$28</f>
        <v>0</v>
      </c>
      <c r="P50" s="297">
        <f t="shared" ref="P50:P51" si="48">SUM(Q50:S50)</f>
        <v>0</v>
      </c>
      <c r="Q50" s="295">
        <f>'[3]4.Služby občanov'!$W$28</f>
        <v>0</v>
      </c>
      <c r="R50" s="295">
        <f>'[3]4.Služby občanov'!$X$28</f>
        <v>0</v>
      </c>
      <c r="S50" s="296">
        <f>'[3]4.Služby občanov'!$Y$28</f>
        <v>0</v>
      </c>
    </row>
    <row r="51" spans="1:19" ht="16.5" outlineLevel="1" thickBot="1" x14ac:dyDescent="0.3">
      <c r="A51" s="153"/>
      <c r="B51" s="327" t="s">
        <v>208</v>
      </c>
      <c r="C51" s="320" t="s">
        <v>209</v>
      </c>
      <c r="D51" s="311">
        <f t="shared" si="45"/>
        <v>0</v>
      </c>
      <c r="E51" s="312">
        <f>'[1]4.Služby občanov'!$T$30</f>
        <v>0</v>
      </c>
      <c r="F51" s="312">
        <f>'[1]4.Služby občanov'!$U$30</f>
        <v>0</v>
      </c>
      <c r="G51" s="424">
        <f>'[1]4.Služby občanov'!$V$30</f>
        <v>0</v>
      </c>
      <c r="H51" s="311">
        <f t="shared" si="46"/>
        <v>0</v>
      </c>
      <c r="I51" s="312">
        <f>'[2]4.Služby občanov'!$T$30</f>
        <v>0</v>
      </c>
      <c r="J51" s="312">
        <f>'[2]4.Služby občanov'!$U$30</f>
        <v>0</v>
      </c>
      <c r="K51" s="424">
        <f>'[2]4.Služby občanov'!$V$30</f>
        <v>0</v>
      </c>
      <c r="L51" s="311">
        <f t="shared" si="47"/>
        <v>0</v>
      </c>
      <c r="M51" s="312">
        <f>'[3]4.Služby občanov'!$T$30</f>
        <v>0</v>
      </c>
      <c r="N51" s="312">
        <f>'[3]4.Služby občanov'!$U$30</f>
        <v>0</v>
      </c>
      <c r="O51" s="424">
        <f>'[3]4.Služby občanov'!$V$30</f>
        <v>0</v>
      </c>
      <c r="P51" s="311">
        <f t="shared" si="48"/>
        <v>0</v>
      </c>
      <c r="Q51" s="312">
        <f>'[3]4.Služby občanov'!$W$30</f>
        <v>0</v>
      </c>
      <c r="R51" s="312">
        <f>'[3]4.Služby občanov'!$X$30</f>
        <v>0</v>
      </c>
      <c r="S51" s="348">
        <f>'[3]4.Služby občanov'!$Y$30</f>
        <v>0</v>
      </c>
    </row>
    <row r="52" spans="1:19" s="151" customFormat="1" ht="15.75" x14ac:dyDescent="0.25">
      <c r="A52" s="153"/>
      <c r="B52" s="321" t="s">
        <v>210</v>
      </c>
      <c r="C52" s="328"/>
      <c r="D52" s="308">
        <f>D53+D58+D60+D59+D65</f>
        <v>1141599.8799999999</v>
      </c>
      <c r="E52" s="309">
        <f>E53+E58+E60+E59+E65</f>
        <v>1003263.0800000001</v>
      </c>
      <c r="F52" s="309">
        <f t="shared" ref="F52:G52" si="49">F53+F58+F60+F59+F65</f>
        <v>126092.86</v>
      </c>
      <c r="G52" s="400">
        <f t="shared" si="49"/>
        <v>12243.94</v>
      </c>
      <c r="H52" s="308">
        <f>H53+H58+H60+H59+H65</f>
        <v>1200405.1399999999</v>
      </c>
      <c r="I52" s="309">
        <f>I53+I58+I60+I59+I65</f>
        <v>1057700.74</v>
      </c>
      <c r="J52" s="309">
        <f t="shared" ref="J52:S52" si="50">J53+J58+J60+J59+J65</f>
        <v>142113.4</v>
      </c>
      <c r="K52" s="400">
        <f t="shared" si="50"/>
        <v>591</v>
      </c>
      <c r="L52" s="308">
        <f t="shared" si="50"/>
        <v>1344118</v>
      </c>
      <c r="M52" s="309">
        <f t="shared" si="50"/>
        <v>1223518</v>
      </c>
      <c r="N52" s="309">
        <f t="shared" si="50"/>
        <v>120600</v>
      </c>
      <c r="O52" s="400">
        <f t="shared" si="50"/>
        <v>0</v>
      </c>
      <c r="P52" s="308">
        <f t="shared" si="50"/>
        <v>1208470.3800000004</v>
      </c>
      <c r="Q52" s="309">
        <f t="shared" si="50"/>
        <v>1087879.9600000002</v>
      </c>
      <c r="R52" s="309">
        <f t="shared" si="50"/>
        <v>120590.42</v>
      </c>
      <c r="S52" s="310">
        <f t="shared" si="50"/>
        <v>0</v>
      </c>
    </row>
    <row r="53" spans="1:19" ht="15.75" x14ac:dyDescent="0.25">
      <c r="A53" s="153"/>
      <c r="B53" s="329" t="s">
        <v>211</v>
      </c>
      <c r="C53" s="317" t="s">
        <v>212</v>
      </c>
      <c r="D53" s="297">
        <f>SUM(D54:D58)</f>
        <v>802028.49</v>
      </c>
      <c r="E53" s="295">
        <f>SUM(E54:E58)</f>
        <v>783776.15</v>
      </c>
      <c r="F53" s="295">
        <f t="shared" ref="F53:G53" si="51">SUM(F54:F58)</f>
        <v>6008.4</v>
      </c>
      <c r="G53" s="313">
        <f t="shared" si="51"/>
        <v>12243.94</v>
      </c>
      <c r="H53" s="297">
        <f>SUM(H54:H57)</f>
        <v>839256.74999999988</v>
      </c>
      <c r="I53" s="295">
        <f>SUM(I54:I57)</f>
        <v>811552.34999999986</v>
      </c>
      <c r="J53" s="295">
        <f t="shared" ref="J53:S53" si="52">SUM(J54:J57)</f>
        <v>27113.4</v>
      </c>
      <c r="K53" s="313">
        <f t="shared" si="52"/>
        <v>591</v>
      </c>
      <c r="L53" s="297">
        <f t="shared" si="52"/>
        <v>931890</v>
      </c>
      <c r="M53" s="295">
        <f t="shared" si="52"/>
        <v>926290</v>
      </c>
      <c r="N53" s="295">
        <f t="shared" si="52"/>
        <v>5600</v>
      </c>
      <c r="O53" s="313">
        <f t="shared" si="52"/>
        <v>0</v>
      </c>
      <c r="P53" s="297">
        <f t="shared" si="52"/>
        <v>821266.06000000017</v>
      </c>
      <c r="Q53" s="295">
        <f t="shared" si="52"/>
        <v>815675.64000000013</v>
      </c>
      <c r="R53" s="295">
        <f t="shared" si="52"/>
        <v>5590.42</v>
      </c>
      <c r="S53" s="296">
        <f t="shared" si="52"/>
        <v>0</v>
      </c>
    </row>
    <row r="54" spans="1:19" ht="15.75" x14ac:dyDescent="0.25">
      <c r="A54" s="153"/>
      <c r="B54" s="316">
        <v>1</v>
      </c>
      <c r="C54" s="318" t="s">
        <v>213</v>
      </c>
      <c r="D54" s="297">
        <f>SUM(E54:G54)</f>
        <v>573462.17000000004</v>
      </c>
      <c r="E54" s="295">
        <f>'[1]5.Bezpečnosť, právo a por.'!$T$5</f>
        <v>555209.83000000007</v>
      </c>
      <c r="F54" s="295">
        <f>'[1]5.Bezpečnosť, právo a por.'!$U$5</f>
        <v>6008.4</v>
      </c>
      <c r="G54" s="313">
        <f>'[1]5.Bezpečnosť, právo a por.'!$V$5</f>
        <v>12243.94</v>
      </c>
      <c r="H54" s="297">
        <f>SUM(I54:K54)</f>
        <v>609762.59</v>
      </c>
      <c r="I54" s="295">
        <f>'[2]5.Bezpečnosť, právo a por.'!$T$5</f>
        <v>582058.18999999994</v>
      </c>
      <c r="J54" s="295">
        <f>'[2]5.Bezpečnosť, právo a por.'!$U$5</f>
        <v>27113.4</v>
      </c>
      <c r="K54" s="313">
        <f>'[2]5.Bezpečnosť, právo a por.'!$V$5</f>
        <v>591</v>
      </c>
      <c r="L54" s="297">
        <f>SUM(M54:O54)</f>
        <v>658060</v>
      </c>
      <c r="M54" s="295">
        <f>'[3]5.Bezpečnosť, právo a por.'!$T$5</f>
        <v>652460</v>
      </c>
      <c r="N54" s="295">
        <f>'[3]5.Bezpečnosť, právo a por.'!$U$5</f>
        <v>5600</v>
      </c>
      <c r="O54" s="313">
        <f>'[3]5.Bezpečnosť, právo a por.'!$V$5</f>
        <v>0</v>
      </c>
      <c r="P54" s="297">
        <f>SUM(Q54:S54)</f>
        <v>580219.65000000014</v>
      </c>
      <c r="Q54" s="295">
        <f>'[3]5.Bezpečnosť, právo a por.'!$W$5</f>
        <v>574629.2300000001</v>
      </c>
      <c r="R54" s="295">
        <f>'[3]5.Bezpečnosť, právo a por.'!$X$5</f>
        <v>5590.42</v>
      </c>
      <c r="S54" s="296">
        <f>'[3]5.Bezpečnosť, právo a por.'!$Y$5</f>
        <v>0</v>
      </c>
    </row>
    <row r="55" spans="1:19" ht="15.75" x14ac:dyDescent="0.25">
      <c r="A55" s="149"/>
      <c r="B55" s="316">
        <v>2</v>
      </c>
      <c r="C55" s="318" t="s">
        <v>214</v>
      </c>
      <c r="D55" s="297">
        <f t="shared" ref="D55:D58" si="53">SUM(E55:G55)</f>
        <v>113537.43999999999</v>
      </c>
      <c r="E55" s="295">
        <f>'[1]5.Bezpečnosť, právo a por.'!$T$59</f>
        <v>113537.43999999999</v>
      </c>
      <c r="F55" s="295">
        <f>'[1]5.Bezpečnosť, právo a por.'!$U$59</f>
        <v>0</v>
      </c>
      <c r="G55" s="313">
        <f>'[1]5.Bezpečnosť, právo a por.'!$V$59</f>
        <v>0</v>
      </c>
      <c r="H55" s="297">
        <f t="shared" ref="H55:H58" si="54">SUM(I55:K55)</f>
        <v>117096.99999999999</v>
      </c>
      <c r="I55" s="295">
        <f>'[2]5.Bezpečnosť, právo a por.'!$T$60</f>
        <v>117096.99999999999</v>
      </c>
      <c r="J55" s="295">
        <f>'[2]5.Bezpečnosť, právo a por.'!$U$60</f>
        <v>0</v>
      </c>
      <c r="K55" s="313">
        <f>'[2]5.Bezpečnosť, právo a por.'!$V$60</f>
        <v>0</v>
      </c>
      <c r="L55" s="297">
        <f t="shared" ref="L55:L59" si="55">SUM(M55:O55)</f>
        <v>135500</v>
      </c>
      <c r="M55" s="295">
        <f>'[3]5.Bezpečnosť, právo a por.'!$T$60</f>
        <v>135500</v>
      </c>
      <c r="N55" s="295">
        <f>'[3]5.Bezpečnosť, právo a por.'!$U$60</f>
        <v>0</v>
      </c>
      <c r="O55" s="313">
        <f>'[3]5.Bezpečnosť, právo a por.'!$V$60</f>
        <v>0</v>
      </c>
      <c r="P55" s="297">
        <f t="shared" ref="P55:P59" si="56">SUM(Q55:S55)</f>
        <v>126077.17</v>
      </c>
      <c r="Q55" s="295">
        <f>'[3]5.Bezpečnosť, právo a por.'!$W$60</f>
        <v>126077.17</v>
      </c>
      <c r="R55" s="295">
        <f>'[3]5.Bezpečnosť, právo a por.'!$X$60</f>
        <v>0</v>
      </c>
      <c r="S55" s="296">
        <f>'[3]5.Bezpečnosť, právo a por.'!$Y$60</f>
        <v>0</v>
      </c>
    </row>
    <row r="56" spans="1:19" ht="15.75" x14ac:dyDescent="0.25">
      <c r="A56" s="152"/>
      <c r="B56" s="316">
        <v>3</v>
      </c>
      <c r="C56" s="318" t="s">
        <v>215</v>
      </c>
      <c r="D56" s="297">
        <f t="shared" si="53"/>
        <v>56407.02</v>
      </c>
      <c r="E56" s="295">
        <f>'[1]5.Bezpečnosť, právo a por.'!$T$81</f>
        <v>56407.02</v>
      </c>
      <c r="F56" s="295">
        <f>'[1]5.Bezpečnosť, právo a por.'!$U$81</f>
        <v>0</v>
      </c>
      <c r="G56" s="313">
        <f>'[1]5.Bezpečnosť, právo a por.'!$V$81</f>
        <v>0</v>
      </c>
      <c r="H56" s="297">
        <f t="shared" si="54"/>
        <v>56371.450000000004</v>
      </c>
      <c r="I56" s="295">
        <f>'[2]5.Bezpečnosť, právo a por.'!$T$82</f>
        <v>56371.450000000004</v>
      </c>
      <c r="J56" s="295">
        <f>'[2]5.Bezpečnosť, právo a por.'!$U$82</f>
        <v>0</v>
      </c>
      <c r="K56" s="313">
        <f>'[2]5.Bezpečnosť, právo a por.'!$V$82</f>
        <v>0</v>
      </c>
      <c r="L56" s="297">
        <f t="shared" si="55"/>
        <v>67000</v>
      </c>
      <c r="M56" s="295">
        <f>'[3]5.Bezpečnosť, právo a por.'!$T$82</f>
        <v>67000</v>
      </c>
      <c r="N56" s="295">
        <f>'[3]5.Bezpečnosť, právo a por.'!$U$82</f>
        <v>0</v>
      </c>
      <c r="O56" s="313">
        <f>'[3]5.Bezpečnosť, právo a por.'!$V$82</f>
        <v>0</v>
      </c>
      <c r="P56" s="297">
        <f t="shared" si="56"/>
        <v>57242.55</v>
      </c>
      <c r="Q56" s="295">
        <f>'[3]5.Bezpečnosť, právo a por.'!$W$82</f>
        <v>57242.55</v>
      </c>
      <c r="R56" s="295">
        <f>'[3]5.Bezpečnosť, právo a por.'!$X$82</f>
        <v>0</v>
      </c>
      <c r="S56" s="296">
        <f>'[3]5.Bezpečnosť, právo a por.'!$Y$82</f>
        <v>0</v>
      </c>
    </row>
    <row r="57" spans="1:19" ht="15.75" x14ac:dyDescent="0.25">
      <c r="A57" s="152"/>
      <c r="B57" s="316">
        <v>4</v>
      </c>
      <c r="C57" s="318" t="s">
        <v>216</v>
      </c>
      <c r="D57" s="297">
        <f t="shared" si="53"/>
        <v>58621.86</v>
      </c>
      <c r="E57" s="295">
        <f>'[1]5.Bezpečnosť, právo a por.'!$T$84</f>
        <v>58621.86</v>
      </c>
      <c r="F57" s="295">
        <f>'[1]5.Bezpečnosť, právo a por.'!$U$84</f>
        <v>0</v>
      </c>
      <c r="G57" s="313">
        <f>'[1]5.Bezpečnosť, právo a por.'!$V$84</f>
        <v>0</v>
      </c>
      <c r="H57" s="297">
        <f t="shared" si="54"/>
        <v>56025.71</v>
      </c>
      <c r="I57" s="295">
        <f>'[2]5.Bezpečnosť, právo a por.'!$T$85</f>
        <v>56025.71</v>
      </c>
      <c r="J57" s="295">
        <f>'[2]5.Bezpečnosť, právo a por.'!$U$85</f>
        <v>0</v>
      </c>
      <c r="K57" s="313">
        <f>'[2]5.Bezpečnosť, právo a por.'!$V$85</f>
        <v>0</v>
      </c>
      <c r="L57" s="297">
        <f t="shared" si="55"/>
        <v>71330</v>
      </c>
      <c r="M57" s="295">
        <f>'[3]5.Bezpečnosť, právo a por.'!$T$85</f>
        <v>71330</v>
      </c>
      <c r="N57" s="295">
        <f>'[3]5.Bezpečnosť, právo a por.'!$U$85</f>
        <v>0</v>
      </c>
      <c r="O57" s="313">
        <f>'[3]5.Bezpečnosť, právo a por.'!$V$85</f>
        <v>0</v>
      </c>
      <c r="P57" s="297">
        <f t="shared" si="56"/>
        <v>57726.689999999995</v>
      </c>
      <c r="Q57" s="295">
        <f>'[3]5.Bezpečnosť, právo a por.'!$W$85</f>
        <v>57726.689999999995</v>
      </c>
      <c r="R57" s="295">
        <f>'[3]5.Bezpečnosť, právo a por.'!$X$85</f>
        <v>0</v>
      </c>
      <c r="S57" s="296">
        <f>'[3]5.Bezpečnosť, právo a por.'!$Y$85</f>
        <v>0</v>
      </c>
    </row>
    <row r="58" spans="1:19" ht="15.75" x14ac:dyDescent="0.25">
      <c r="A58" s="149"/>
      <c r="B58" s="329" t="s">
        <v>217</v>
      </c>
      <c r="C58" s="318" t="s">
        <v>218</v>
      </c>
      <c r="D58" s="297">
        <f t="shared" si="53"/>
        <v>0</v>
      </c>
      <c r="E58" s="295">
        <f>'[1]5.Bezpečnosť, právo a por.'!$T$92</f>
        <v>0</v>
      </c>
      <c r="F58" s="295">
        <f>'[1]5.Bezpečnosť, právo a por.'!$U$92</f>
        <v>0</v>
      </c>
      <c r="G58" s="313">
        <f>'[1]5.Bezpečnosť, právo a por.'!$V$92</f>
        <v>0</v>
      </c>
      <c r="H58" s="297">
        <f t="shared" si="54"/>
        <v>52380.77</v>
      </c>
      <c r="I58" s="295">
        <f>'[2]5.Bezpečnosť, právo a por.'!$T$93</f>
        <v>52380.77</v>
      </c>
      <c r="J58" s="295">
        <f>'[2]5.Bezpečnosť, právo a por.'!$U$93</f>
        <v>0</v>
      </c>
      <c r="K58" s="313">
        <f>'[2]5.Bezpečnosť, právo a por.'!$V$93</f>
        <v>0</v>
      </c>
      <c r="L58" s="297">
        <f t="shared" si="55"/>
        <v>96550</v>
      </c>
      <c r="M58" s="295">
        <f>'[3]5.Bezpečnosť, právo a por.'!$T$93</f>
        <v>96550</v>
      </c>
      <c r="N58" s="295">
        <f>'[3]5.Bezpečnosť, právo a por.'!$U$93</f>
        <v>0</v>
      </c>
      <c r="O58" s="313">
        <f>'[3]5.Bezpečnosť, právo a por.'!$V$93</f>
        <v>0</v>
      </c>
      <c r="P58" s="297">
        <f t="shared" si="56"/>
        <v>77467.839999999997</v>
      </c>
      <c r="Q58" s="295">
        <f>'[3]5.Bezpečnosť, právo a por.'!$W$93</f>
        <v>77467.839999999997</v>
      </c>
      <c r="R58" s="295">
        <f>'[3]5.Bezpečnosť, právo a por.'!$X$93</f>
        <v>0</v>
      </c>
      <c r="S58" s="296">
        <f>'[3]5.Bezpečnosť, právo a por.'!$Y$93</f>
        <v>0</v>
      </c>
    </row>
    <row r="59" spans="1:19" ht="15.75" x14ac:dyDescent="0.25">
      <c r="A59" s="149"/>
      <c r="B59" s="329" t="s">
        <v>219</v>
      </c>
      <c r="C59" s="318" t="s">
        <v>220</v>
      </c>
      <c r="D59" s="297">
        <f>SUM(E59:G59)</f>
        <v>38439.270000000004</v>
      </c>
      <c r="E59" s="295">
        <f>'[1]5.Bezpečnosť, právo a por.'!$T$94</f>
        <v>33354.810000000005</v>
      </c>
      <c r="F59" s="295">
        <f>'[1]5.Bezpečnosť, právo a por.'!$U$94</f>
        <v>5084.46</v>
      </c>
      <c r="G59" s="313">
        <f>'[1]5.Bezpečnosť, právo a por.'!$V$94</f>
        <v>0</v>
      </c>
      <c r="H59" s="297">
        <f>SUM(I59:K59)</f>
        <v>4295.2299999999996</v>
      </c>
      <c r="I59" s="295">
        <f>'[2]5.Bezpečnosť, právo a por.'!$T$95</f>
        <v>4295.2299999999996</v>
      </c>
      <c r="J59" s="295">
        <f>'[2]5.Bezpečnosť, právo a por.'!$U$95</f>
        <v>0</v>
      </c>
      <c r="K59" s="313">
        <f>'[2]5.Bezpečnosť, právo a por.'!$V$95</f>
        <v>0</v>
      </c>
      <c r="L59" s="297">
        <f t="shared" si="55"/>
        <v>6150</v>
      </c>
      <c r="M59" s="295">
        <f>'[3]5.Bezpečnosť, právo a por.'!$T$95</f>
        <v>6150</v>
      </c>
      <c r="N59" s="295">
        <f>'[3]5.Bezpečnosť, právo a por.'!$U$95</f>
        <v>0</v>
      </c>
      <c r="O59" s="313">
        <f>'[3]5.Bezpečnosť, právo a por.'!$V$95</f>
        <v>0</v>
      </c>
      <c r="P59" s="297">
        <f t="shared" si="56"/>
        <v>3509.87</v>
      </c>
      <c r="Q59" s="295">
        <f>'[3]5.Bezpečnosť, právo a por.'!$W$95</f>
        <v>3509.87</v>
      </c>
      <c r="R59" s="295">
        <f>'[3]5.Bezpečnosť, právo a por.'!$X$95</f>
        <v>0</v>
      </c>
      <c r="S59" s="296">
        <f>'[3]5.Bezpečnosť, právo a por.'!$Y$95</f>
        <v>0</v>
      </c>
    </row>
    <row r="60" spans="1:19" ht="15.75" x14ac:dyDescent="0.25">
      <c r="A60" s="149"/>
      <c r="B60" s="329" t="s">
        <v>221</v>
      </c>
      <c r="C60" s="318" t="s">
        <v>222</v>
      </c>
      <c r="D60" s="297">
        <f>SUM(D61:D64)</f>
        <v>294132.12</v>
      </c>
      <c r="E60" s="295">
        <f t="shared" ref="E60:G60" si="57">SUM(E61:E64)</f>
        <v>179132.12</v>
      </c>
      <c r="F60" s="295">
        <f t="shared" si="57"/>
        <v>115000</v>
      </c>
      <c r="G60" s="313">
        <f t="shared" si="57"/>
        <v>0</v>
      </c>
      <c r="H60" s="297">
        <f>SUM(H61:H64)</f>
        <v>297458.78999999998</v>
      </c>
      <c r="I60" s="295">
        <f t="shared" ref="I60:S60" si="58">SUM(I61:I64)</f>
        <v>182458.78999999998</v>
      </c>
      <c r="J60" s="295">
        <f t="shared" si="58"/>
        <v>115000</v>
      </c>
      <c r="K60" s="313">
        <f t="shared" si="58"/>
        <v>0</v>
      </c>
      <c r="L60" s="297">
        <f t="shared" si="58"/>
        <v>298228</v>
      </c>
      <c r="M60" s="295">
        <f t="shared" si="58"/>
        <v>183228</v>
      </c>
      <c r="N60" s="295">
        <f t="shared" si="58"/>
        <v>115000</v>
      </c>
      <c r="O60" s="313">
        <f t="shared" si="58"/>
        <v>0</v>
      </c>
      <c r="P60" s="297">
        <f t="shared" si="58"/>
        <v>298226.61</v>
      </c>
      <c r="Q60" s="295">
        <f t="shared" si="58"/>
        <v>183226.61</v>
      </c>
      <c r="R60" s="295">
        <f t="shared" si="58"/>
        <v>115000</v>
      </c>
      <c r="S60" s="296">
        <f t="shared" si="58"/>
        <v>0</v>
      </c>
    </row>
    <row r="61" spans="1:19" ht="15.75" x14ac:dyDescent="0.25">
      <c r="A61" s="149"/>
      <c r="B61" s="316">
        <v>1</v>
      </c>
      <c r="C61" s="318" t="s">
        <v>223</v>
      </c>
      <c r="D61" s="297">
        <f>SUM(E61:G61)</f>
        <v>115000</v>
      </c>
      <c r="E61" s="295">
        <f>'[1]5.Bezpečnosť, právo a por.'!$T$110</f>
        <v>0</v>
      </c>
      <c r="F61" s="295">
        <f>'[1]5.Bezpečnosť, právo a por.'!$U$110</f>
        <v>115000</v>
      </c>
      <c r="G61" s="313">
        <f>'[1]5.Bezpečnosť, právo a por.'!$V$110</f>
        <v>0</v>
      </c>
      <c r="H61" s="297">
        <f>SUM(I61:K61)</f>
        <v>115000</v>
      </c>
      <c r="I61" s="295">
        <f>'[2]5.Bezpečnosť, právo a por.'!$T$113</f>
        <v>0</v>
      </c>
      <c r="J61" s="295">
        <f>'[2]5.Bezpečnosť, právo a por.'!$U$113</f>
        <v>115000</v>
      </c>
      <c r="K61" s="313">
        <f>'[2]5.Bezpečnosť, právo a por.'!$V$113</f>
        <v>0</v>
      </c>
      <c r="L61" s="297">
        <f>SUM(M61:O61)</f>
        <v>115000</v>
      </c>
      <c r="M61" s="295">
        <f>'[3]5.Bezpečnosť, právo a por.'!$T$113</f>
        <v>0</v>
      </c>
      <c r="N61" s="295">
        <f>'[3]5.Bezpečnosť, právo a por.'!$U$113</f>
        <v>115000</v>
      </c>
      <c r="O61" s="313">
        <f>'[3]5.Bezpečnosť, právo a por.'!$V$113</f>
        <v>0</v>
      </c>
      <c r="P61" s="297">
        <f>SUM(Q61:S61)</f>
        <v>115000</v>
      </c>
      <c r="Q61" s="295">
        <f>'[3]5.Bezpečnosť, právo a por.'!$W$113</f>
        <v>0</v>
      </c>
      <c r="R61" s="295">
        <f>'[3]5.Bezpečnosť, právo a por.'!$X$113</f>
        <v>115000</v>
      </c>
      <c r="S61" s="296">
        <f>'[3]5.Bezpečnosť, právo a por.'!$Y$113</f>
        <v>0</v>
      </c>
    </row>
    <row r="62" spans="1:19" ht="15.75" x14ac:dyDescent="0.25">
      <c r="A62" s="149"/>
      <c r="B62" s="316">
        <v>2</v>
      </c>
      <c r="C62" s="318" t="s">
        <v>224</v>
      </c>
      <c r="D62" s="297">
        <f t="shared" ref="D62:D64" si="59">SUM(E62:G62)</f>
        <v>88258.44</v>
      </c>
      <c r="E62" s="295">
        <f>'[1]5.Bezpečnosť, právo a por.'!$T$117</f>
        <v>88258.44</v>
      </c>
      <c r="F62" s="295">
        <f>'[1]5.Bezpečnosť, právo a por.'!$U$117</f>
        <v>0</v>
      </c>
      <c r="G62" s="313">
        <f>'[1]5.Bezpečnosť, právo a por.'!$V$117</f>
        <v>0</v>
      </c>
      <c r="H62" s="297">
        <f t="shared" ref="H62:H64" si="60">SUM(I62:K62)</f>
        <v>83052.86</v>
      </c>
      <c r="I62" s="295">
        <f>'[2]5.Bezpečnosť, právo a por.'!$T$120</f>
        <v>83052.86</v>
      </c>
      <c r="J62" s="295">
        <f>'[2]5.Bezpečnosť, právo a por.'!$U$120</f>
        <v>0</v>
      </c>
      <c r="K62" s="313">
        <f>'[2]5.Bezpečnosť, právo a por.'!$V$120</f>
        <v>0</v>
      </c>
      <c r="L62" s="297">
        <f t="shared" ref="L62:L64" si="61">SUM(M62:O62)</f>
        <v>88712</v>
      </c>
      <c r="M62" s="295">
        <f>'[3]5.Bezpečnosť, právo a por.'!$T$120</f>
        <v>88712</v>
      </c>
      <c r="N62" s="295">
        <f>'[3]5.Bezpečnosť, právo a por.'!$U$120</f>
        <v>0</v>
      </c>
      <c r="O62" s="313">
        <f>'[3]5.Bezpečnosť, právo a por.'!$V$120</f>
        <v>0</v>
      </c>
      <c r="P62" s="297">
        <f t="shared" ref="P62:P64" si="62">SUM(Q62:S62)</f>
        <v>88711.37</v>
      </c>
      <c r="Q62" s="295">
        <f>'[3]5.Bezpečnosť, právo a por.'!$W$120</f>
        <v>88711.37</v>
      </c>
      <c r="R62" s="295">
        <f>'[3]5.Bezpečnosť, právo a por.'!$X$120</f>
        <v>0</v>
      </c>
      <c r="S62" s="296">
        <f>'[3]5.Bezpečnosť, právo a por.'!$Y$120</f>
        <v>0</v>
      </c>
    </row>
    <row r="63" spans="1:19" ht="15.75" x14ac:dyDescent="0.25">
      <c r="A63" s="149"/>
      <c r="B63" s="316">
        <v>3</v>
      </c>
      <c r="C63" s="318" t="s">
        <v>225</v>
      </c>
      <c r="D63" s="297">
        <f t="shared" si="59"/>
        <v>90873.68</v>
      </c>
      <c r="E63" s="295">
        <f>'[1]5.Bezpečnosť, právo a por.'!$T$120</f>
        <v>90873.68</v>
      </c>
      <c r="F63" s="295">
        <f>'[1]5.Bezpečnosť, právo a por.'!$U$120</f>
        <v>0</v>
      </c>
      <c r="G63" s="313">
        <f>'[1]5.Bezpečnosť, právo a por.'!$V$120</f>
        <v>0</v>
      </c>
      <c r="H63" s="297">
        <f t="shared" si="60"/>
        <v>99405.93</v>
      </c>
      <c r="I63" s="295">
        <f>'[2]5.Bezpečnosť, právo a por.'!$T$123</f>
        <v>99405.93</v>
      </c>
      <c r="J63" s="295">
        <f>'[2]5.Bezpečnosť, právo a por.'!$U$123</f>
        <v>0</v>
      </c>
      <c r="K63" s="313">
        <f>'[2]5.Bezpečnosť, právo a por.'!$V$123</f>
        <v>0</v>
      </c>
      <c r="L63" s="297">
        <f t="shared" si="61"/>
        <v>94516</v>
      </c>
      <c r="M63" s="295">
        <f>'[3]5.Bezpečnosť, právo a por.'!$T$123</f>
        <v>94516</v>
      </c>
      <c r="N63" s="295">
        <f>'[3]5.Bezpečnosť, právo a por.'!$U$123</f>
        <v>0</v>
      </c>
      <c r="O63" s="313">
        <f>'[3]5.Bezpečnosť, právo a por.'!$V$123</f>
        <v>0</v>
      </c>
      <c r="P63" s="297">
        <f t="shared" si="62"/>
        <v>94515.24</v>
      </c>
      <c r="Q63" s="295">
        <f>'[3]5.Bezpečnosť, právo a por.'!$W$123</f>
        <v>94515.24</v>
      </c>
      <c r="R63" s="295">
        <f>'[3]5.Bezpečnosť, právo a por.'!$X$123</f>
        <v>0</v>
      </c>
      <c r="S63" s="296">
        <f>'[3]5.Bezpečnosť, právo a por.'!$Y$123</f>
        <v>0</v>
      </c>
    </row>
    <row r="64" spans="1:19" ht="15.75" x14ac:dyDescent="0.25">
      <c r="A64" s="149"/>
      <c r="B64" s="316">
        <v>4</v>
      </c>
      <c r="C64" s="318" t="s">
        <v>226</v>
      </c>
      <c r="D64" s="297">
        <f t="shared" si="59"/>
        <v>0</v>
      </c>
      <c r="E64" s="295">
        <f>'[1]5.Bezpečnosť, právo a por.'!$T$123</f>
        <v>0</v>
      </c>
      <c r="F64" s="295">
        <f>'[1]5.Bezpečnosť, právo a por.'!$U$123</f>
        <v>0</v>
      </c>
      <c r="G64" s="313">
        <f>'[1]5.Bezpečnosť, právo a por.'!$V$123</f>
        <v>0</v>
      </c>
      <c r="H64" s="297">
        <f t="shared" si="60"/>
        <v>0</v>
      </c>
      <c r="I64" s="295">
        <f>'[2]5.Bezpečnosť, právo a por.'!$T$126</f>
        <v>0</v>
      </c>
      <c r="J64" s="295">
        <f>'[2]5.Bezpečnosť, právo a por.'!$U$126</f>
        <v>0</v>
      </c>
      <c r="K64" s="313">
        <f>'[2]5.Bezpečnosť, právo a por.'!$V$126</f>
        <v>0</v>
      </c>
      <c r="L64" s="297">
        <f t="shared" si="61"/>
        <v>0</v>
      </c>
      <c r="M64" s="295">
        <f>'[3]5.Bezpečnosť, právo a por.'!$T$126</f>
        <v>0</v>
      </c>
      <c r="N64" s="295">
        <f>'[3]5.Bezpečnosť, právo a por.'!$U$126</f>
        <v>0</v>
      </c>
      <c r="O64" s="313">
        <f>'[3]5.Bezpečnosť, právo a por.'!$V$126</f>
        <v>0</v>
      </c>
      <c r="P64" s="297">
        <f t="shared" si="62"/>
        <v>0</v>
      </c>
      <c r="Q64" s="295">
        <f>'[3]5.Bezpečnosť, právo a por.'!$W$126</f>
        <v>0</v>
      </c>
      <c r="R64" s="295">
        <f>'[3]5.Bezpečnosť, právo a por.'!$X$126</f>
        <v>0</v>
      </c>
      <c r="S64" s="296">
        <f>'[3]5.Bezpečnosť, právo a por.'!$Y$126</f>
        <v>0</v>
      </c>
    </row>
    <row r="65" spans="1:19" ht="15.75" x14ac:dyDescent="0.25">
      <c r="A65" s="153"/>
      <c r="B65" s="329" t="s">
        <v>227</v>
      </c>
      <c r="C65" s="330" t="s">
        <v>228</v>
      </c>
      <c r="D65" s="297">
        <f>SUM(D66:D67)</f>
        <v>7000</v>
      </c>
      <c r="E65" s="295">
        <f t="shared" ref="E65:G65" si="63">SUM(E66:E67)</f>
        <v>7000</v>
      </c>
      <c r="F65" s="295">
        <f t="shared" si="63"/>
        <v>0</v>
      </c>
      <c r="G65" s="313">
        <f t="shared" si="63"/>
        <v>0</v>
      </c>
      <c r="H65" s="297">
        <f>SUM(H66:H67)</f>
        <v>7013.6</v>
      </c>
      <c r="I65" s="295">
        <f t="shared" ref="I65:S65" si="64">SUM(I66:I67)</f>
        <v>7013.6</v>
      </c>
      <c r="J65" s="295">
        <f t="shared" si="64"/>
        <v>0</v>
      </c>
      <c r="K65" s="313">
        <f t="shared" si="64"/>
        <v>0</v>
      </c>
      <c r="L65" s="297">
        <f t="shared" si="64"/>
        <v>11300</v>
      </c>
      <c r="M65" s="295">
        <f t="shared" si="64"/>
        <v>11300</v>
      </c>
      <c r="N65" s="295">
        <f t="shared" si="64"/>
        <v>0</v>
      </c>
      <c r="O65" s="313">
        <f t="shared" si="64"/>
        <v>0</v>
      </c>
      <c r="P65" s="297">
        <f t="shared" si="64"/>
        <v>8000</v>
      </c>
      <c r="Q65" s="295">
        <f t="shared" si="64"/>
        <v>8000</v>
      </c>
      <c r="R65" s="295">
        <f t="shared" si="64"/>
        <v>0</v>
      </c>
      <c r="S65" s="296">
        <f t="shared" si="64"/>
        <v>0</v>
      </c>
    </row>
    <row r="66" spans="1:19" ht="15.75" x14ac:dyDescent="0.25">
      <c r="A66" s="153"/>
      <c r="B66" s="316">
        <v>1</v>
      </c>
      <c r="C66" s="318" t="s">
        <v>229</v>
      </c>
      <c r="D66" s="297">
        <f>SUM(E66:G66)</f>
        <v>0</v>
      </c>
      <c r="E66" s="295">
        <f>'[1]5.Bezpečnosť, právo a por.'!$T$127</f>
        <v>0</v>
      </c>
      <c r="F66" s="295">
        <f>'[1]5.Bezpečnosť, právo a por.'!$U$127</f>
        <v>0</v>
      </c>
      <c r="G66" s="313">
        <f>'[1]5.Bezpečnosť, právo a por.'!$V$127</f>
        <v>0</v>
      </c>
      <c r="H66" s="297">
        <f>SUM(I66:K66)</f>
        <v>5013.6000000000004</v>
      </c>
      <c r="I66" s="295">
        <f>'[2]5.Bezpečnosť, právo a por.'!$T$130</f>
        <v>5013.6000000000004</v>
      </c>
      <c r="J66" s="295">
        <f>'[2]5.Bezpečnosť, právo a por.'!$U$130</f>
        <v>0</v>
      </c>
      <c r="K66" s="313">
        <f>'[2]5.Bezpečnosť, právo a por.'!$V$130</f>
        <v>0</v>
      </c>
      <c r="L66" s="297">
        <f>SUM(M66:O66)</f>
        <v>8300</v>
      </c>
      <c r="M66" s="295">
        <f>'[3]5.Bezpečnosť, právo a por.'!$T$130</f>
        <v>8300</v>
      </c>
      <c r="N66" s="295">
        <f>'[3]5.Bezpečnosť, právo a por.'!$U$130</f>
        <v>0</v>
      </c>
      <c r="O66" s="313">
        <f>'[3]5.Bezpečnosť, právo a por.'!$V$130</f>
        <v>0</v>
      </c>
      <c r="P66" s="297">
        <f>SUM(Q66:S66)</f>
        <v>5000</v>
      </c>
      <c r="Q66" s="295">
        <f>'[3]5.Bezpečnosť, právo a por.'!$W$130</f>
        <v>5000</v>
      </c>
      <c r="R66" s="295">
        <f>'[3]5.Bezpečnosť, právo a por.'!$X$130</f>
        <v>0</v>
      </c>
      <c r="S66" s="296">
        <f>'[3]5.Bezpečnosť, právo a por.'!$Y$130</f>
        <v>0</v>
      </c>
    </row>
    <row r="67" spans="1:19" ht="16.5" thickBot="1" x14ac:dyDescent="0.3">
      <c r="A67" s="153"/>
      <c r="B67" s="319">
        <v>2</v>
      </c>
      <c r="C67" s="425" t="s">
        <v>429</v>
      </c>
      <c r="D67" s="311">
        <f>SUM(E67:G67)</f>
        <v>7000</v>
      </c>
      <c r="E67" s="312">
        <f>'[1]5.Bezpečnosť, právo a por.'!$T$129</f>
        <v>7000</v>
      </c>
      <c r="F67" s="312">
        <f>'[1]5.Bezpečnosť, právo a por.'!$U$129</f>
        <v>0</v>
      </c>
      <c r="G67" s="424">
        <f>'[1]5.Bezpečnosť, právo a por.'!$V$129</f>
        <v>0</v>
      </c>
      <c r="H67" s="311">
        <f>SUM(I67:K67)</f>
        <v>2000</v>
      </c>
      <c r="I67" s="312">
        <f>'[2]5.Bezpečnosť, právo a por.'!$T$132</f>
        <v>2000</v>
      </c>
      <c r="J67" s="312">
        <f>'[2]5.Bezpečnosť, právo a por.'!$U$132</f>
        <v>0</v>
      </c>
      <c r="K67" s="424">
        <f>'[2]5.Bezpečnosť, právo a por.'!$V$132</f>
        <v>0</v>
      </c>
      <c r="L67" s="311">
        <f>SUM(M67:O67)</f>
        <v>3000</v>
      </c>
      <c r="M67" s="312">
        <f>'[3]5.Bezpečnosť, právo a por.'!$T$132</f>
        <v>3000</v>
      </c>
      <c r="N67" s="312">
        <f>'[3]5.Bezpečnosť, právo a por.'!$U$132</f>
        <v>0</v>
      </c>
      <c r="O67" s="424">
        <f>'[3]5.Bezpečnosť, právo a por.'!$V$132</f>
        <v>0</v>
      </c>
      <c r="P67" s="311">
        <f>SUM(Q67:S67)</f>
        <v>3000</v>
      </c>
      <c r="Q67" s="312">
        <f>'[3]5.Bezpečnosť, právo a por.'!$W$132</f>
        <v>3000</v>
      </c>
      <c r="R67" s="312">
        <f>'[3]5.Bezpečnosť, právo a por.'!$X$132</f>
        <v>0</v>
      </c>
      <c r="S67" s="348">
        <f>'[3]5.Bezpečnosť, právo a por.'!$Y$132</f>
        <v>0</v>
      </c>
    </row>
    <row r="68" spans="1:19" s="151" customFormat="1" ht="15.75" x14ac:dyDescent="0.25">
      <c r="A68" s="153"/>
      <c r="B68" s="321" t="s">
        <v>231</v>
      </c>
      <c r="C68" s="322"/>
      <c r="D68" s="308">
        <f>D69+D72+D75</f>
        <v>793503.03999999992</v>
      </c>
      <c r="E68" s="309">
        <f t="shared" ref="E68:G68" si="65">E69+E72+E75</f>
        <v>736095.52</v>
      </c>
      <c r="F68" s="309">
        <f t="shared" si="65"/>
        <v>57407.519999999997</v>
      </c>
      <c r="G68" s="400">
        <f t="shared" si="65"/>
        <v>0</v>
      </c>
      <c r="H68" s="308">
        <f>H69+H72+H75</f>
        <v>961338.8899999999</v>
      </c>
      <c r="I68" s="309">
        <f t="shared" ref="I68:S68" si="66">I69+I72+I75</f>
        <v>919518.8899999999</v>
      </c>
      <c r="J68" s="309">
        <f t="shared" si="66"/>
        <v>41820</v>
      </c>
      <c r="K68" s="400">
        <f t="shared" si="66"/>
        <v>0</v>
      </c>
      <c r="L68" s="308">
        <f t="shared" si="66"/>
        <v>1041200</v>
      </c>
      <c r="M68" s="309">
        <f t="shared" si="66"/>
        <v>950200</v>
      </c>
      <c r="N68" s="309">
        <f t="shared" si="66"/>
        <v>91000</v>
      </c>
      <c r="O68" s="400">
        <f t="shared" si="66"/>
        <v>0</v>
      </c>
      <c r="P68" s="308">
        <f t="shared" si="66"/>
        <v>962534.77</v>
      </c>
      <c r="Q68" s="309">
        <f t="shared" si="66"/>
        <v>871761.29</v>
      </c>
      <c r="R68" s="309">
        <f t="shared" si="66"/>
        <v>90773.48</v>
      </c>
      <c r="S68" s="310">
        <f t="shared" si="66"/>
        <v>0</v>
      </c>
    </row>
    <row r="69" spans="1:19" ht="15.75" x14ac:dyDescent="0.25">
      <c r="A69" s="152"/>
      <c r="B69" s="329" t="s">
        <v>232</v>
      </c>
      <c r="C69" s="330" t="s">
        <v>233</v>
      </c>
      <c r="D69" s="297">
        <f>SUM(D70:D71)</f>
        <v>680170.19</v>
      </c>
      <c r="E69" s="295">
        <f t="shared" ref="E69:G69" si="67">SUM(E70:E71)</f>
        <v>622762.67000000004</v>
      </c>
      <c r="F69" s="295">
        <f t="shared" si="67"/>
        <v>57407.519999999997</v>
      </c>
      <c r="G69" s="313">
        <f t="shared" si="67"/>
        <v>0</v>
      </c>
      <c r="H69" s="297">
        <f>SUM(H70:H71)</f>
        <v>838643.19999999995</v>
      </c>
      <c r="I69" s="295">
        <f>SUM(I70:I71)</f>
        <v>796823.2</v>
      </c>
      <c r="J69" s="295">
        <f>SUM(J70:J71)</f>
        <v>41820</v>
      </c>
      <c r="K69" s="313">
        <f>SUM(K70:K71)</f>
        <v>0</v>
      </c>
      <c r="L69" s="297">
        <f t="shared" ref="L69:S69" si="68">SUM(L70:L71)</f>
        <v>903250</v>
      </c>
      <c r="M69" s="295">
        <f>SUM(M70:M71)</f>
        <v>812250</v>
      </c>
      <c r="N69" s="295">
        <f>SUM(N70:N71)</f>
        <v>91000</v>
      </c>
      <c r="O69" s="313">
        <f>SUM(O70:O71)</f>
        <v>0</v>
      </c>
      <c r="P69" s="297">
        <f t="shared" si="68"/>
        <v>826396.02</v>
      </c>
      <c r="Q69" s="295">
        <f t="shared" si="68"/>
        <v>735622.54</v>
      </c>
      <c r="R69" s="295">
        <f t="shared" si="68"/>
        <v>90773.48</v>
      </c>
      <c r="S69" s="296">
        <f t="shared" si="68"/>
        <v>0</v>
      </c>
    </row>
    <row r="70" spans="1:19" ht="15.75" x14ac:dyDescent="0.25">
      <c r="A70" s="149"/>
      <c r="B70" s="316">
        <v>1</v>
      </c>
      <c r="C70" s="330" t="s">
        <v>234</v>
      </c>
      <c r="D70" s="297">
        <f>SUM(E70:G70)</f>
        <v>65265.939999999995</v>
      </c>
      <c r="E70" s="295">
        <f>'[1]6.Odpadové hospodárstvo'!$T$5</f>
        <v>7858.42</v>
      </c>
      <c r="F70" s="295">
        <f>'[1]6.Odpadové hospodárstvo'!$U$5</f>
        <v>57407.519999999997</v>
      </c>
      <c r="G70" s="313">
        <f>'[1]6.Odpadové hospodárstvo'!$V$5</f>
        <v>0</v>
      </c>
      <c r="H70" s="297">
        <f>SUM(I70:K70)</f>
        <v>46019.99</v>
      </c>
      <c r="I70" s="295">
        <f>'[2]6.Odpadové hospodárstvo'!$T$5</f>
        <v>4199.99</v>
      </c>
      <c r="J70" s="295">
        <f>'[2]6.Odpadové hospodárstvo'!$U$5</f>
        <v>41820</v>
      </c>
      <c r="K70" s="313">
        <f>'[2]6.Odpadové hospodárstvo'!$V$5</f>
        <v>0</v>
      </c>
      <c r="L70" s="297">
        <f>SUM(M70:O70)</f>
        <v>100190</v>
      </c>
      <c r="M70" s="295">
        <f>'[3]6.Odpadové hospodárstvo'!$T$5</f>
        <v>9190</v>
      </c>
      <c r="N70" s="295">
        <f>'[3]6.Odpadové hospodárstvo'!$U$5</f>
        <v>91000</v>
      </c>
      <c r="O70" s="313">
        <f>'[3]6.Odpadové hospodárstvo'!$V$5</f>
        <v>0</v>
      </c>
      <c r="P70" s="297">
        <f>SUM(Q70:S70)</f>
        <v>99598.73</v>
      </c>
      <c r="Q70" s="295">
        <f>'[3]6.Odpadové hospodárstvo'!$W$5</f>
        <v>8825.25</v>
      </c>
      <c r="R70" s="295">
        <f>'[3]6.Odpadové hospodárstvo'!$X$5</f>
        <v>90773.48</v>
      </c>
      <c r="S70" s="296">
        <f>'[3]6.Odpadové hospodárstvo'!$Y$5</f>
        <v>0</v>
      </c>
    </row>
    <row r="71" spans="1:19" ht="15.75" x14ac:dyDescent="0.25">
      <c r="A71" s="149"/>
      <c r="B71" s="316">
        <v>2</v>
      </c>
      <c r="C71" s="318" t="s">
        <v>235</v>
      </c>
      <c r="D71" s="297">
        <f>SUM(E71:G71)</f>
        <v>614904.25</v>
      </c>
      <c r="E71" s="295">
        <f>'[1]6.Odpadové hospodárstvo'!$T$10</f>
        <v>614904.25</v>
      </c>
      <c r="F71" s="295">
        <f>'[1]6.Odpadové hospodárstvo'!$U$10</f>
        <v>0</v>
      </c>
      <c r="G71" s="313">
        <f>'[1]6.Odpadové hospodárstvo'!$V$10</f>
        <v>0</v>
      </c>
      <c r="H71" s="297">
        <f>SUM(I71:K71)</f>
        <v>792623.21</v>
      </c>
      <c r="I71" s="295">
        <f>'[2]6.Odpadové hospodárstvo'!$T$10</f>
        <v>792623.21</v>
      </c>
      <c r="J71" s="295">
        <f>'[2]6.Odpadové hospodárstvo'!$U$10</f>
        <v>0</v>
      </c>
      <c r="K71" s="313">
        <f>'[2]6.Odpadové hospodárstvo'!$V$10</f>
        <v>0</v>
      </c>
      <c r="L71" s="297">
        <f>SUM(M71:O71)</f>
        <v>803060</v>
      </c>
      <c r="M71" s="295">
        <f>'[3]6.Odpadové hospodárstvo'!$T$10</f>
        <v>803060</v>
      </c>
      <c r="N71" s="295">
        <f>'[3]6.Odpadové hospodárstvo'!$U$10</f>
        <v>0</v>
      </c>
      <c r="O71" s="313">
        <f>'[3]6.Odpadové hospodárstvo'!$V$10</f>
        <v>0</v>
      </c>
      <c r="P71" s="297">
        <f>SUM(Q71:S71)</f>
        <v>726797.29</v>
      </c>
      <c r="Q71" s="295">
        <f>'[3]6.Odpadové hospodárstvo'!$W$10</f>
        <v>726797.29</v>
      </c>
      <c r="R71" s="295">
        <f>'[3]6.Odpadové hospodárstvo'!$X$10</f>
        <v>0</v>
      </c>
      <c r="S71" s="296">
        <f>'[3]6.Odpadové hospodárstvo'!$Y$10</f>
        <v>0</v>
      </c>
    </row>
    <row r="72" spans="1:19" ht="15.75" x14ac:dyDescent="0.25">
      <c r="A72" s="149"/>
      <c r="B72" s="329" t="s">
        <v>236</v>
      </c>
      <c r="C72" s="318" t="s">
        <v>237</v>
      </c>
      <c r="D72" s="297">
        <f>SUM(D73:D74)</f>
        <v>0</v>
      </c>
      <c r="E72" s="295">
        <f t="shared" ref="E72:G72" si="69">SUM(E73:E74)</f>
        <v>0</v>
      </c>
      <c r="F72" s="295">
        <f t="shared" si="69"/>
        <v>0</v>
      </c>
      <c r="G72" s="313">
        <f t="shared" si="69"/>
        <v>0</v>
      </c>
      <c r="H72" s="297">
        <f>SUM(H73:H74)</f>
        <v>0</v>
      </c>
      <c r="I72" s="295">
        <f t="shared" ref="I72:S72" si="70">SUM(I73:I74)</f>
        <v>0</v>
      </c>
      <c r="J72" s="295">
        <f t="shared" si="70"/>
        <v>0</v>
      </c>
      <c r="K72" s="313">
        <f t="shared" si="70"/>
        <v>0</v>
      </c>
      <c r="L72" s="297">
        <f t="shared" si="70"/>
        <v>0</v>
      </c>
      <c r="M72" s="295">
        <f t="shared" si="70"/>
        <v>0</v>
      </c>
      <c r="N72" s="295">
        <f t="shared" si="70"/>
        <v>0</v>
      </c>
      <c r="O72" s="313">
        <f t="shared" si="70"/>
        <v>0</v>
      </c>
      <c r="P72" s="297">
        <f t="shared" si="70"/>
        <v>0</v>
      </c>
      <c r="Q72" s="295">
        <f t="shared" si="70"/>
        <v>0</v>
      </c>
      <c r="R72" s="295">
        <f t="shared" si="70"/>
        <v>0</v>
      </c>
      <c r="S72" s="296">
        <f t="shared" si="70"/>
        <v>0</v>
      </c>
    </row>
    <row r="73" spans="1:19" ht="15.75" x14ac:dyDescent="0.25">
      <c r="A73" s="149"/>
      <c r="B73" s="316">
        <v>1</v>
      </c>
      <c r="C73" s="318" t="s">
        <v>238</v>
      </c>
      <c r="D73" s="297">
        <f>SUM(E73:G73)</f>
        <v>0</v>
      </c>
      <c r="E73" s="295">
        <f>'[1]6.Odpadové hospodárstvo'!$T$25</f>
        <v>0</v>
      </c>
      <c r="F73" s="295">
        <f>'[1]6.Odpadové hospodárstvo'!$U$25</f>
        <v>0</v>
      </c>
      <c r="G73" s="313">
        <f>'[1]6.Odpadové hospodárstvo'!$V$25</f>
        <v>0</v>
      </c>
      <c r="H73" s="297">
        <f>SUM(I73:K73)</f>
        <v>0</v>
      </c>
      <c r="I73" s="295">
        <f>'[2]6.Odpadové hospodárstvo'!$T$25</f>
        <v>0</v>
      </c>
      <c r="J73" s="295">
        <f>'[2]6.Odpadové hospodárstvo'!$U$25</f>
        <v>0</v>
      </c>
      <c r="K73" s="313">
        <f>'[2]6.Odpadové hospodárstvo'!$V$25</f>
        <v>0</v>
      </c>
      <c r="L73" s="297">
        <f>SUM(M73:O73)</f>
        <v>0</v>
      </c>
      <c r="M73" s="295">
        <f>'[3]6.Odpadové hospodárstvo'!$T$25</f>
        <v>0</v>
      </c>
      <c r="N73" s="295">
        <f>'[3]6.Odpadové hospodárstvo'!$U$25</f>
        <v>0</v>
      </c>
      <c r="O73" s="313">
        <f>'[3]6.Odpadové hospodárstvo'!$V$25</f>
        <v>0</v>
      </c>
      <c r="P73" s="297">
        <f>SUM(Q73:S73)</f>
        <v>0</v>
      </c>
      <c r="Q73" s="295">
        <f>'[3]6.Odpadové hospodárstvo'!$W$25</f>
        <v>0</v>
      </c>
      <c r="R73" s="295">
        <f>'[3]6.Odpadové hospodárstvo'!$X$25</f>
        <v>0</v>
      </c>
      <c r="S73" s="296">
        <f>'[3]6.Odpadové hospodárstvo'!$Y$25</f>
        <v>0</v>
      </c>
    </row>
    <row r="74" spans="1:19" ht="15.75" x14ac:dyDescent="0.25">
      <c r="A74" s="149"/>
      <c r="B74" s="316">
        <v>2</v>
      </c>
      <c r="C74" s="330" t="s">
        <v>239</v>
      </c>
      <c r="D74" s="297">
        <f t="shared" ref="D74:D75" si="71">SUM(E74:G74)</f>
        <v>0</v>
      </c>
      <c r="E74" s="295">
        <f>'[1]6.Odpadové hospodárstvo'!$T$28</f>
        <v>0</v>
      </c>
      <c r="F74" s="295">
        <f>'[1]6.Odpadové hospodárstvo'!$U$28</f>
        <v>0</v>
      </c>
      <c r="G74" s="313">
        <f>'[1]6.Odpadové hospodárstvo'!$V$28</f>
        <v>0</v>
      </c>
      <c r="H74" s="297">
        <f t="shared" ref="H74:H75" si="72">SUM(I74:K74)</f>
        <v>0</v>
      </c>
      <c r="I74" s="295">
        <f>'[2]6.Odpadové hospodárstvo'!$T$28</f>
        <v>0</v>
      </c>
      <c r="J74" s="295">
        <f>'[2]6.Odpadové hospodárstvo'!$U$28</f>
        <v>0</v>
      </c>
      <c r="K74" s="313">
        <f>'[2]6.Odpadové hospodárstvo'!$V$28</f>
        <v>0</v>
      </c>
      <c r="L74" s="297">
        <f t="shared" ref="L74:L75" si="73">SUM(M74:O74)</f>
        <v>0</v>
      </c>
      <c r="M74" s="295">
        <f>'[3]6.Odpadové hospodárstvo'!$T$28</f>
        <v>0</v>
      </c>
      <c r="N74" s="295">
        <f>'[3]6.Odpadové hospodárstvo'!$U$28</f>
        <v>0</v>
      </c>
      <c r="O74" s="313">
        <f>'[3]6.Odpadové hospodárstvo'!$V$28</f>
        <v>0</v>
      </c>
      <c r="P74" s="297">
        <f t="shared" ref="P74:P75" si="74">SUM(Q74:S74)</f>
        <v>0</v>
      </c>
      <c r="Q74" s="295">
        <f>'[3]6.Odpadové hospodárstvo'!$W$28</f>
        <v>0</v>
      </c>
      <c r="R74" s="295">
        <f>'[3]6.Odpadové hospodárstvo'!$X$28</f>
        <v>0</v>
      </c>
      <c r="S74" s="296">
        <f>'[3]6.Odpadové hospodárstvo'!$Y$28</f>
        <v>0</v>
      </c>
    </row>
    <row r="75" spans="1:19" ht="16.5" thickBot="1" x14ac:dyDescent="0.3">
      <c r="A75" s="149"/>
      <c r="B75" s="331" t="s">
        <v>240</v>
      </c>
      <c r="C75" s="332" t="s">
        <v>241</v>
      </c>
      <c r="D75" s="311">
        <f t="shared" si="71"/>
        <v>113332.84999999999</v>
      </c>
      <c r="E75" s="312">
        <f>'[1]6.Odpadové hospodárstvo'!$T$30</f>
        <v>113332.84999999999</v>
      </c>
      <c r="F75" s="312">
        <f>'[1]6.Odpadové hospodárstvo'!$U$30</f>
        <v>0</v>
      </c>
      <c r="G75" s="424">
        <f>'[1]6.Odpadové hospodárstvo'!$V$30</f>
        <v>0</v>
      </c>
      <c r="H75" s="311">
        <f t="shared" si="72"/>
        <v>122695.69</v>
      </c>
      <c r="I75" s="312">
        <f>'[2]6.Odpadové hospodárstvo'!$T$30</f>
        <v>122695.69</v>
      </c>
      <c r="J75" s="312">
        <f>'[2]6.Odpadové hospodárstvo'!$U$30</f>
        <v>0</v>
      </c>
      <c r="K75" s="424">
        <f>'[2]6.Odpadové hospodárstvo'!$V$30</f>
        <v>0</v>
      </c>
      <c r="L75" s="311">
        <f t="shared" si="73"/>
        <v>137950</v>
      </c>
      <c r="M75" s="312">
        <f>'[3]6.Odpadové hospodárstvo'!$T$30</f>
        <v>137950</v>
      </c>
      <c r="N75" s="312">
        <f>'[3]6.Odpadové hospodárstvo'!$U$30</f>
        <v>0</v>
      </c>
      <c r="O75" s="424">
        <f>'[3]6.Odpadové hospodárstvo'!$V$30</f>
        <v>0</v>
      </c>
      <c r="P75" s="311">
        <f t="shared" si="74"/>
        <v>136138.75</v>
      </c>
      <c r="Q75" s="312">
        <f>'[3]6.Odpadové hospodárstvo'!$W$30</f>
        <v>136138.75</v>
      </c>
      <c r="R75" s="312">
        <f>'[3]6.Odpadové hospodárstvo'!$X$30</f>
        <v>0</v>
      </c>
      <c r="S75" s="348">
        <f>'[3]6.Odpadové hospodárstvo'!$Y$30</f>
        <v>0</v>
      </c>
    </row>
    <row r="76" spans="1:19" s="151" customFormat="1" ht="15.75" x14ac:dyDescent="0.25">
      <c r="B76" s="321" t="s">
        <v>242</v>
      </c>
      <c r="C76" s="322"/>
      <c r="D76" s="308">
        <f>D77+D85+D88</f>
        <v>1017274.38</v>
      </c>
      <c r="E76" s="309">
        <f t="shared" ref="E76:G76" si="75">E77+E85+E88</f>
        <v>552531.22</v>
      </c>
      <c r="F76" s="309">
        <f t="shared" si="75"/>
        <v>464743.16000000003</v>
      </c>
      <c r="G76" s="400">
        <f t="shared" si="75"/>
        <v>0</v>
      </c>
      <c r="H76" s="308">
        <f>H77+H85+H88</f>
        <v>441828.77</v>
      </c>
      <c r="I76" s="309">
        <f t="shared" ref="I76:S76" si="76">I77+I85+I88</f>
        <v>437063.57</v>
      </c>
      <c r="J76" s="309">
        <f t="shared" si="76"/>
        <v>4765.2</v>
      </c>
      <c r="K76" s="400">
        <f t="shared" si="76"/>
        <v>0</v>
      </c>
      <c r="L76" s="308">
        <f t="shared" si="76"/>
        <v>635716</v>
      </c>
      <c r="M76" s="309">
        <f t="shared" si="76"/>
        <v>495716</v>
      </c>
      <c r="N76" s="309">
        <f t="shared" si="76"/>
        <v>140000</v>
      </c>
      <c r="O76" s="400">
        <f t="shared" si="76"/>
        <v>0</v>
      </c>
      <c r="P76" s="308">
        <f t="shared" si="76"/>
        <v>621018.54000000015</v>
      </c>
      <c r="Q76" s="309">
        <f t="shared" si="76"/>
        <v>481025.38</v>
      </c>
      <c r="R76" s="309">
        <f t="shared" si="76"/>
        <v>139993.16</v>
      </c>
      <c r="S76" s="310">
        <f t="shared" si="76"/>
        <v>0</v>
      </c>
    </row>
    <row r="77" spans="1:19" ht="15.75" x14ac:dyDescent="0.25">
      <c r="A77" s="149"/>
      <c r="B77" s="329" t="s">
        <v>243</v>
      </c>
      <c r="C77" s="318" t="s">
        <v>244</v>
      </c>
      <c r="D77" s="297">
        <f>SUM(D78:D84)</f>
        <v>825031.88</v>
      </c>
      <c r="E77" s="295">
        <f t="shared" ref="E77:G77" si="77">SUM(E78:E84)</f>
        <v>486387.37999999995</v>
      </c>
      <c r="F77" s="295">
        <f t="shared" si="77"/>
        <v>338644.5</v>
      </c>
      <c r="G77" s="313">
        <f t="shared" si="77"/>
        <v>0</v>
      </c>
      <c r="H77" s="297">
        <f>SUM(H78:H84)</f>
        <v>415534.65</v>
      </c>
      <c r="I77" s="295">
        <f t="shared" ref="I77:S77" si="78">SUM(I78:I84)</f>
        <v>410769.45</v>
      </c>
      <c r="J77" s="295">
        <f t="shared" si="78"/>
        <v>4765.2</v>
      </c>
      <c r="K77" s="313">
        <f t="shared" si="78"/>
        <v>0</v>
      </c>
      <c r="L77" s="297">
        <f t="shared" si="78"/>
        <v>606116</v>
      </c>
      <c r="M77" s="295">
        <f t="shared" si="78"/>
        <v>466116</v>
      </c>
      <c r="N77" s="295">
        <f t="shared" si="78"/>
        <v>140000</v>
      </c>
      <c r="O77" s="313">
        <f t="shared" si="78"/>
        <v>0</v>
      </c>
      <c r="P77" s="297">
        <f t="shared" si="78"/>
        <v>591470.57000000018</v>
      </c>
      <c r="Q77" s="295">
        <f t="shared" si="78"/>
        <v>451477.41</v>
      </c>
      <c r="R77" s="295">
        <f t="shared" si="78"/>
        <v>139993.16</v>
      </c>
      <c r="S77" s="296">
        <f t="shared" si="78"/>
        <v>0</v>
      </c>
    </row>
    <row r="78" spans="1:19" ht="15.75" x14ac:dyDescent="0.25">
      <c r="A78" s="149"/>
      <c r="B78" s="316">
        <v>1</v>
      </c>
      <c r="C78" s="318" t="s">
        <v>245</v>
      </c>
      <c r="D78" s="297">
        <f>SUM(E78:G78)</f>
        <v>0</v>
      </c>
      <c r="E78" s="295">
        <f>'[1]7.Komunikácie'!$T$5</f>
        <v>0</v>
      </c>
      <c r="F78" s="295">
        <f>'[1]7.Komunikácie'!$U$5</f>
        <v>0</v>
      </c>
      <c r="G78" s="313">
        <f>'[1]7.Komunikácie'!$V$5</f>
        <v>0</v>
      </c>
      <c r="H78" s="297">
        <f>SUM(I78:K78)</f>
        <v>0</v>
      </c>
      <c r="I78" s="295">
        <f>'[2]7.Komunikácie'!$T$5</f>
        <v>0</v>
      </c>
      <c r="J78" s="295">
        <f>'[2]7.Komunikácie'!$U$5</f>
        <v>0</v>
      </c>
      <c r="K78" s="313">
        <f>'[2]7.Komunikácie'!$V$5</f>
        <v>0</v>
      </c>
      <c r="L78" s="297">
        <f>SUM(M78:O78)</f>
        <v>0</v>
      </c>
      <c r="M78" s="295">
        <f>'[3]7.Komunikácie'!$T$5</f>
        <v>0</v>
      </c>
      <c r="N78" s="295">
        <f>'[3]7.Komunikácie'!$U$5</f>
        <v>0</v>
      </c>
      <c r="O78" s="313">
        <f>'[3]7.Komunikácie'!$V$5</f>
        <v>0</v>
      </c>
      <c r="P78" s="297">
        <f>SUM(Q78:S78)</f>
        <v>0</v>
      </c>
      <c r="Q78" s="295">
        <f>'[3]7.Komunikácie'!$W$5</f>
        <v>0</v>
      </c>
      <c r="R78" s="295">
        <f>'[3]7.Komunikácie'!$X$5</f>
        <v>0</v>
      </c>
      <c r="S78" s="296">
        <f>'[3]7.Komunikácie'!$Y$5</f>
        <v>0</v>
      </c>
    </row>
    <row r="79" spans="1:19" ht="15.75" x14ac:dyDescent="0.25">
      <c r="A79" s="149"/>
      <c r="B79" s="316">
        <v>2</v>
      </c>
      <c r="C79" s="318" t="s">
        <v>246</v>
      </c>
      <c r="D79" s="297">
        <f t="shared" ref="D79:D84" si="79">SUM(E79:G79)</f>
        <v>338644.5</v>
      </c>
      <c r="E79" s="295">
        <f>'[1]7.Komunikácie'!$T$7</f>
        <v>0</v>
      </c>
      <c r="F79" s="295">
        <f>'[1]7.Komunikácie'!$U$7</f>
        <v>338644.5</v>
      </c>
      <c r="G79" s="313">
        <f>'[1]7.Komunikácie'!$V$7</f>
        <v>0</v>
      </c>
      <c r="H79" s="297">
        <f t="shared" ref="H79:H84" si="80">SUM(I79:K79)</f>
        <v>0</v>
      </c>
      <c r="I79" s="295">
        <f>'[2]7.Komunikácie'!$T$7</f>
        <v>0</v>
      </c>
      <c r="J79" s="295">
        <f>'[2]7.Komunikácie'!$U$7</f>
        <v>0</v>
      </c>
      <c r="K79" s="313">
        <f>'[2]7.Komunikácie'!$V$7</f>
        <v>0</v>
      </c>
      <c r="L79" s="297">
        <f t="shared" ref="L79:L84" si="81">SUM(M79:O79)</f>
        <v>140000</v>
      </c>
      <c r="M79" s="295">
        <f>'[3]7.Komunikácie'!$T$7</f>
        <v>0</v>
      </c>
      <c r="N79" s="295">
        <f>'[3]7.Komunikácie'!$U$7</f>
        <v>140000</v>
      </c>
      <c r="O79" s="313">
        <f>'[3]7.Komunikácie'!$V$7</f>
        <v>0</v>
      </c>
      <c r="P79" s="297">
        <f t="shared" ref="P79:P84" si="82">SUM(Q79:S79)</f>
        <v>139993.16</v>
      </c>
      <c r="Q79" s="295">
        <f>'[3]7.Komunikácie'!$W$7</f>
        <v>0</v>
      </c>
      <c r="R79" s="295">
        <f>'[3]7.Komunikácie'!$X$7</f>
        <v>139993.16</v>
      </c>
      <c r="S79" s="296">
        <f>'[3]7.Komunikácie'!$Y$7</f>
        <v>0</v>
      </c>
    </row>
    <row r="80" spans="1:19" ht="15.75" x14ac:dyDescent="0.25">
      <c r="A80" s="149"/>
      <c r="B80" s="316">
        <v>3</v>
      </c>
      <c r="C80" s="318" t="s">
        <v>247</v>
      </c>
      <c r="D80" s="297">
        <f t="shared" si="79"/>
        <v>139473.84</v>
      </c>
      <c r="E80" s="295">
        <f>'[1]7.Komunikácie'!$T$15</f>
        <v>139473.84</v>
      </c>
      <c r="F80" s="295">
        <f>'[1]7.Komunikácie'!$U$15</f>
        <v>0</v>
      </c>
      <c r="G80" s="313">
        <f>'[1]7.Komunikácie'!$V$15</f>
        <v>0</v>
      </c>
      <c r="H80" s="297">
        <f t="shared" si="80"/>
        <v>72217.679999999993</v>
      </c>
      <c r="I80" s="295">
        <f>'[2]7.Komunikácie'!$T$15</f>
        <v>72217.679999999993</v>
      </c>
      <c r="J80" s="295">
        <f>'[2]7.Komunikácie'!$U$15</f>
        <v>0</v>
      </c>
      <c r="K80" s="313">
        <f>'[2]7.Komunikácie'!$V$15</f>
        <v>0</v>
      </c>
      <c r="L80" s="297">
        <f t="shared" si="81"/>
        <v>70000</v>
      </c>
      <c r="M80" s="295">
        <f>'[3]7.Komunikácie'!$T$15</f>
        <v>70000</v>
      </c>
      <c r="N80" s="295">
        <f>'[3]7.Komunikácie'!$U$15</f>
        <v>0</v>
      </c>
      <c r="O80" s="313">
        <f>'[3]7.Komunikácie'!$V$15</f>
        <v>0</v>
      </c>
      <c r="P80" s="297">
        <f t="shared" si="82"/>
        <v>69700.92</v>
      </c>
      <c r="Q80" s="295">
        <f>'[3]7.Komunikácie'!$W$15</f>
        <v>69700.92</v>
      </c>
      <c r="R80" s="295">
        <f>'[3]7.Komunikácie'!$X$15</f>
        <v>0</v>
      </c>
      <c r="S80" s="296">
        <f>'[3]7.Komunikácie'!$Y$15</f>
        <v>0</v>
      </c>
    </row>
    <row r="81" spans="1:19" ht="15.75" x14ac:dyDescent="0.25">
      <c r="A81" s="149"/>
      <c r="B81" s="316">
        <v>4</v>
      </c>
      <c r="C81" s="318" t="s">
        <v>248</v>
      </c>
      <c r="D81" s="297">
        <f t="shared" si="79"/>
        <v>202120.95999999999</v>
      </c>
      <c r="E81" s="295">
        <f>'[1]7.Komunikácie'!$T$17</f>
        <v>202120.95999999999</v>
      </c>
      <c r="F81" s="295">
        <f>'[1]7.Komunikácie'!$U$17</f>
        <v>0</v>
      </c>
      <c r="G81" s="313">
        <f>'[1]7.Komunikácie'!$V$17</f>
        <v>0</v>
      </c>
      <c r="H81" s="297">
        <f t="shared" si="80"/>
        <v>223867.83</v>
      </c>
      <c r="I81" s="295">
        <f>'[2]7.Komunikácie'!$T$17</f>
        <v>223867.83</v>
      </c>
      <c r="J81" s="295">
        <f>'[2]7.Komunikácie'!$U$17</f>
        <v>0</v>
      </c>
      <c r="K81" s="313">
        <f>'[2]7.Komunikácie'!$V$17</f>
        <v>0</v>
      </c>
      <c r="L81" s="297">
        <f t="shared" si="81"/>
        <v>267231</v>
      </c>
      <c r="M81" s="295">
        <f>'[3]7.Komunikácie'!$T$17</f>
        <v>267231</v>
      </c>
      <c r="N81" s="295">
        <f>'[3]7.Komunikácie'!$U$17</f>
        <v>0</v>
      </c>
      <c r="O81" s="313">
        <f>'[3]7.Komunikácie'!$V$17</f>
        <v>0</v>
      </c>
      <c r="P81" s="297">
        <f t="shared" si="82"/>
        <v>267230.02</v>
      </c>
      <c r="Q81" s="295">
        <f>'[3]7.Komunikácie'!$W$17</f>
        <v>267230.02</v>
      </c>
      <c r="R81" s="295">
        <f>'[3]7.Komunikácie'!$X$17</f>
        <v>0</v>
      </c>
      <c r="S81" s="296">
        <f>'[3]7.Komunikácie'!$Y$17</f>
        <v>0</v>
      </c>
    </row>
    <row r="82" spans="1:19" ht="15.75" x14ac:dyDescent="0.25">
      <c r="A82" s="149"/>
      <c r="B82" s="316">
        <v>5</v>
      </c>
      <c r="C82" s="318" t="s">
        <v>249</v>
      </c>
      <c r="D82" s="297">
        <f t="shared" si="79"/>
        <v>86153.89</v>
      </c>
      <c r="E82" s="295">
        <f>'[1]7.Komunikácie'!$T$19</f>
        <v>86153.89</v>
      </c>
      <c r="F82" s="295">
        <f>'[1]7.Komunikácie'!$U$19</f>
        <v>0</v>
      </c>
      <c r="G82" s="313">
        <f>'[1]7.Komunikácie'!$V$19</f>
        <v>0</v>
      </c>
      <c r="H82" s="297">
        <f t="shared" si="80"/>
        <v>83457.27</v>
      </c>
      <c r="I82" s="295">
        <f>'[2]7.Komunikácie'!$T$19</f>
        <v>78692.070000000007</v>
      </c>
      <c r="J82" s="295">
        <f>'[2]7.Komunikácie'!$U$19</f>
        <v>4765.2</v>
      </c>
      <c r="K82" s="313">
        <f>'[2]7.Komunikácie'!$V$19</f>
        <v>0</v>
      </c>
      <c r="L82" s="297">
        <f t="shared" si="81"/>
        <v>93490</v>
      </c>
      <c r="M82" s="295">
        <f>'[3]7.Komunikácie'!$T$19</f>
        <v>93490</v>
      </c>
      <c r="N82" s="295">
        <f>'[3]7.Komunikácie'!$U$19</f>
        <v>0</v>
      </c>
      <c r="O82" s="313">
        <f>'[3]7.Komunikácie'!$V$19</f>
        <v>0</v>
      </c>
      <c r="P82" s="297">
        <f t="shared" si="82"/>
        <v>79756.25</v>
      </c>
      <c r="Q82" s="295">
        <f>'[3]7.Komunikácie'!$W$19</f>
        <v>79756.25</v>
      </c>
      <c r="R82" s="295">
        <f>'[3]7.Komunikácie'!$X$19</f>
        <v>0</v>
      </c>
      <c r="S82" s="296">
        <f>'[3]7.Komunikácie'!$Y$19</f>
        <v>0</v>
      </c>
    </row>
    <row r="83" spans="1:19" ht="15.75" x14ac:dyDescent="0.25">
      <c r="A83" s="149"/>
      <c r="B83" s="316">
        <v>5</v>
      </c>
      <c r="C83" s="318" t="s">
        <v>250</v>
      </c>
      <c r="D83" s="297">
        <f t="shared" si="79"/>
        <v>28517.279999999999</v>
      </c>
      <c r="E83" s="295">
        <f>'[1]7.Komunikácie'!$T$26</f>
        <v>28517.279999999999</v>
      </c>
      <c r="F83" s="295">
        <f>'[1]7.Komunikácie'!$U$26</f>
        <v>0</v>
      </c>
      <c r="G83" s="313">
        <f>'[1]7.Komunikácie'!$V$26</f>
        <v>0</v>
      </c>
      <c r="H83" s="297">
        <f t="shared" si="80"/>
        <v>33129.24</v>
      </c>
      <c r="I83" s="295">
        <f>'[2]7.Komunikácie'!$T$26</f>
        <v>33129.24</v>
      </c>
      <c r="J83" s="295">
        <f>'[2]7.Komunikácie'!$U$26</f>
        <v>0</v>
      </c>
      <c r="K83" s="313">
        <f>'[2]7.Komunikácie'!$V$26</f>
        <v>0</v>
      </c>
      <c r="L83" s="297">
        <f t="shared" si="81"/>
        <v>26395</v>
      </c>
      <c r="M83" s="295">
        <f>'[3]7.Komunikácie'!$T$26</f>
        <v>26395</v>
      </c>
      <c r="N83" s="295">
        <f>'[3]7.Komunikácie'!$U$26</f>
        <v>0</v>
      </c>
      <c r="O83" s="313">
        <f>'[3]7.Komunikácie'!$V$26</f>
        <v>0</v>
      </c>
      <c r="P83" s="297">
        <f t="shared" si="82"/>
        <v>26394.06</v>
      </c>
      <c r="Q83" s="295">
        <f>'[3]7.Komunikácie'!$W$26</f>
        <v>26394.06</v>
      </c>
      <c r="R83" s="295">
        <f>'[3]7.Komunikácie'!$X$26</f>
        <v>0</v>
      </c>
      <c r="S83" s="296">
        <f>'[3]7.Komunikácie'!$Y$26</f>
        <v>0</v>
      </c>
    </row>
    <row r="84" spans="1:19" ht="15.75" x14ac:dyDescent="0.25">
      <c r="A84" s="149"/>
      <c r="B84" s="316">
        <v>6</v>
      </c>
      <c r="C84" s="318" t="s">
        <v>251</v>
      </c>
      <c r="D84" s="297">
        <f t="shared" si="79"/>
        <v>30121.41</v>
      </c>
      <c r="E84" s="295">
        <f>'[1]7.Komunikácie'!$T$28</f>
        <v>30121.41</v>
      </c>
      <c r="F84" s="295">
        <f>'[1]7.Komunikácie'!$U$28</f>
        <v>0</v>
      </c>
      <c r="G84" s="313">
        <f>'[1]7.Komunikácie'!$V$28</f>
        <v>0</v>
      </c>
      <c r="H84" s="297">
        <f t="shared" si="80"/>
        <v>2862.63</v>
      </c>
      <c r="I84" s="295">
        <f>'[2]7.Komunikácie'!$T$28</f>
        <v>2862.63</v>
      </c>
      <c r="J84" s="295">
        <f>'[2]7.Komunikácie'!$U$28</f>
        <v>0</v>
      </c>
      <c r="K84" s="313">
        <f>'[2]7.Komunikácie'!$V$28</f>
        <v>0</v>
      </c>
      <c r="L84" s="297">
        <f t="shared" si="81"/>
        <v>9000</v>
      </c>
      <c r="M84" s="295">
        <f>'[3]7.Komunikácie'!$T$28</f>
        <v>9000</v>
      </c>
      <c r="N84" s="295">
        <f>'[3]7.Komunikácie'!$U$28</f>
        <v>0</v>
      </c>
      <c r="O84" s="313">
        <f>'[3]7.Komunikácie'!$V$28</f>
        <v>0</v>
      </c>
      <c r="P84" s="297">
        <f t="shared" si="82"/>
        <v>8396.16</v>
      </c>
      <c r="Q84" s="295">
        <f>'[3]7.Komunikácie'!$W$28</f>
        <v>8396.16</v>
      </c>
      <c r="R84" s="295">
        <f>'[3]7.Komunikácie'!$X$28</f>
        <v>0</v>
      </c>
      <c r="S84" s="296">
        <f>'[3]7.Komunikácie'!$Y$28</f>
        <v>0</v>
      </c>
    </row>
    <row r="85" spans="1:19" ht="15.75" x14ac:dyDescent="0.25">
      <c r="A85" s="149"/>
      <c r="B85" s="329" t="s">
        <v>252</v>
      </c>
      <c r="C85" s="318" t="s">
        <v>253</v>
      </c>
      <c r="D85" s="297">
        <f>SUM(D86:D87)</f>
        <v>192242.5</v>
      </c>
      <c r="E85" s="295">
        <f t="shared" ref="E85:G85" si="83">SUM(E86:E87)</f>
        <v>66143.839999999997</v>
      </c>
      <c r="F85" s="295">
        <f t="shared" si="83"/>
        <v>126098.66</v>
      </c>
      <c r="G85" s="313">
        <f t="shared" si="83"/>
        <v>0</v>
      </c>
      <c r="H85" s="297">
        <f>SUM(H86:H87)</f>
        <v>18444.12</v>
      </c>
      <c r="I85" s="295">
        <f t="shared" ref="I85:S85" si="84">SUM(I86:I87)</f>
        <v>18444.12</v>
      </c>
      <c r="J85" s="295">
        <f t="shared" si="84"/>
        <v>0</v>
      </c>
      <c r="K85" s="313">
        <f t="shared" si="84"/>
        <v>0</v>
      </c>
      <c r="L85" s="297">
        <f t="shared" si="84"/>
        <v>29600</v>
      </c>
      <c r="M85" s="295">
        <f t="shared" si="84"/>
        <v>29600</v>
      </c>
      <c r="N85" s="295">
        <f t="shared" si="84"/>
        <v>0</v>
      </c>
      <c r="O85" s="313">
        <f t="shared" si="84"/>
        <v>0</v>
      </c>
      <c r="P85" s="297">
        <f t="shared" si="84"/>
        <v>29547.97</v>
      </c>
      <c r="Q85" s="295">
        <f t="shared" si="84"/>
        <v>29547.97</v>
      </c>
      <c r="R85" s="295">
        <f t="shared" si="84"/>
        <v>0</v>
      </c>
      <c r="S85" s="296">
        <f t="shared" si="84"/>
        <v>0</v>
      </c>
    </row>
    <row r="86" spans="1:19" ht="15.75" x14ac:dyDescent="0.25">
      <c r="A86" s="149"/>
      <c r="B86" s="316">
        <v>1</v>
      </c>
      <c r="C86" s="318" t="s">
        <v>254</v>
      </c>
      <c r="D86" s="297">
        <f>SUM(E86:G86)</f>
        <v>76466.899999999994</v>
      </c>
      <c r="E86" s="295">
        <f>'[1]7.Komunikácie'!$T$31</f>
        <v>294</v>
      </c>
      <c r="F86" s="295">
        <f>'[1]7.Komunikácie'!$U$31</f>
        <v>76172.899999999994</v>
      </c>
      <c r="G86" s="313">
        <f>'[1]7.Komunikácie'!$V$31</f>
        <v>0</v>
      </c>
      <c r="H86" s="297">
        <f>SUM(I86:K86)</f>
        <v>0</v>
      </c>
      <c r="I86" s="295">
        <f>'[2]7.Komunikácie'!$T$31</f>
        <v>0</v>
      </c>
      <c r="J86" s="295">
        <f>'[2]7.Komunikácie'!$U$31</f>
        <v>0</v>
      </c>
      <c r="K86" s="313">
        <f>'[2]7.Komunikácie'!$V$31</f>
        <v>0</v>
      </c>
      <c r="L86" s="297">
        <f>SUM(M86:O86)</f>
        <v>0</v>
      </c>
      <c r="M86" s="295">
        <f>'[3]7.Komunikácie'!$T$31</f>
        <v>0</v>
      </c>
      <c r="N86" s="295">
        <f>'[3]7.Komunikácie'!$U$31</f>
        <v>0</v>
      </c>
      <c r="O86" s="313">
        <f>'[3]7.Komunikácie'!$V$31</f>
        <v>0</v>
      </c>
      <c r="P86" s="297">
        <f>SUM(Q86:S86)</f>
        <v>0</v>
      </c>
      <c r="Q86" s="295">
        <f>'[3]7.Komunikácie'!$W$31</f>
        <v>0</v>
      </c>
      <c r="R86" s="295">
        <f>'[3]7.Komunikácie'!$X$31</f>
        <v>0</v>
      </c>
      <c r="S86" s="296">
        <f>'[3]7.Komunikácie'!$Y$31</f>
        <v>0</v>
      </c>
    </row>
    <row r="87" spans="1:19" ht="15.75" x14ac:dyDescent="0.25">
      <c r="A87" s="149"/>
      <c r="B87" s="316">
        <v>2</v>
      </c>
      <c r="C87" s="318" t="s">
        <v>255</v>
      </c>
      <c r="D87" s="297">
        <f>SUM(E87:G87)</f>
        <v>115775.6</v>
      </c>
      <c r="E87" s="295">
        <f>'[1]7.Komunikácie'!$T$33</f>
        <v>65849.84</v>
      </c>
      <c r="F87" s="295">
        <f>'[1]7.Komunikácie'!$U$33</f>
        <v>49925.760000000002</v>
      </c>
      <c r="G87" s="313">
        <f>'[1]7.Komunikácie'!$V$33</f>
        <v>0</v>
      </c>
      <c r="H87" s="297">
        <f>SUM(I87:K87)</f>
        <v>18444.12</v>
      </c>
      <c r="I87" s="295">
        <f>'[2]7.Komunikácie'!$T$33</f>
        <v>18444.12</v>
      </c>
      <c r="J87" s="295">
        <f>'[2]7.Komunikácie'!$U$33</f>
        <v>0</v>
      </c>
      <c r="K87" s="313">
        <f>'[2]7.Komunikácie'!$V$33</f>
        <v>0</v>
      </c>
      <c r="L87" s="297">
        <f>SUM(M87:O87)</f>
        <v>29600</v>
      </c>
      <c r="M87" s="295">
        <f>'[3]7.Komunikácie'!$T$33</f>
        <v>29600</v>
      </c>
      <c r="N87" s="295">
        <f>'[3]7.Komunikácie'!$U$33</f>
        <v>0</v>
      </c>
      <c r="O87" s="313">
        <f>'[3]7.Komunikácie'!$V$33</f>
        <v>0</v>
      </c>
      <c r="P87" s="297">
        <f>SUM(Q87:S87)</f>
        <v>29547.97</v>
      </c>
      <c r="Q87" s="295">
        <f>'[3]7.Komunikácie'!$W$33</f>
        <v>29547.97</v>
      </c>
      <c r="R87" s="295">
        <f>'[3]7.Komunikácie'!$X$33</f>
        <v>0</v>
      </c>
      <c r="S87" s="296">
        <f>'[3]7.Komunikácie'!$Y$33</f>
        <v>0</v>
      </c>
    </row>
    <row r="88" spans="1:19" ht="15.75" outlineLevel="1" x14ac:dyDescent="0.25">
      <c r="A88" s="149"/>
      <c r="B88" s="329" t="s">
        <v>256</v>
      </c>
      <c r="C88" s="318" t="s">
        <v>257</v>
      </c>
      <c r="D88" s="297">
        <f>SUM(D89:D90)</f>
        <v>0</v>
      </c>
      <c r="E88" s="295">
        <f t="shared" ref="E88:G88" si="85">SUM(E89:E90)</f>
        <v>0</v>
      </c>
      <c r="F88" s="295">
        <f t="shared" si="85"/>
        <v>0</v>
      </c>
      <c r="G88" s="313">
        <f t="shared" si="85"/>
        <v>0</v>
      </c>
      <c r="H88" s="297">
        <f>SUM(H89:H90)</f>
        <v>7850</v>
      </c>
      <c r="I88" s="295">
        <f t="shared" ref="I88:S88" si="86">SUM(I89:I90)</f>
        <v>7850</v>
      </c>
      <c r="J88" s="295">
        <f t="shared" si="86"/>
        <v>0</v>
      </c>
      <c r="K88" s="313">
        <f t="shared" si="86"/>
        <v>0</v>
      </c>
      <c r="L88" s="297">
        <f t="shared" si="86"/>
        <v>0</v>
      </c>
      <c r="M88" s="295">
        <f t="shared" si="86"/>
        <v>0</v>
      </c>
      <c r="N88" s="295">
        <f t="shared" si="86"/>
        <v>0</v>
      </c>
      <c r="O88" s="313">
        <f t="shared" si="86"/>
        <v>0</v>
      </c>
      <c r="P88" s="297">
        <f t="shared" si="86"/>
        <v>0</v>
      </c>
      <c r="Q88" s="295">
        <f t="shared" si="86"/>
        <v>0</v>
      </c>
      <c r="R88" s="295">
        <f t="shared" si="86"/>
        <v>0</v>
      </c>
      <c r="S88" s="296">
        <f t="shared" si="86"/>
        <v>0</v>
      </c>
    </row>
    <row r="89" spans="1:19" ht="15.75" outlineLevel="1" x14ac:dyDescent="0.25">
      <c r="A89" s="149"/>
      <c r="B89" s="316">
        <v>1</v>
      </c>
      <c r="C89" s="318" t="s">
        <v>258</v>
      </c>
      <c r="D89" s="297">
        <f>SUM(E89:G89)</f>
        <v>0</v>
      </c>
      <c r="E89" s="295">
        <f>'[1]7.Komunikácie'!$T$36</f>
        <v>0</v>
      </c>
      <c r="F89" s="295">
        <f>'[1]7.Komunikácie'!$U$36</f>
        <v>0</v>
      </c>
      <c r="G89" s="313">
        <f>'[1]7.Komunikácie'!$V$36</f>
        <v>0</v>
      </c>
      <c r="H89" s="297">
        <f>SUM(I89:K89)</f>
        <v>7850</v>
      </c>
      <c r="I89" s="295">
        <f>'[2]7.Komunikácie'!$T$36</f>
        <v>7850</v>
      </c>
      <c r="J89" s="295">
        <f>'[2]7.Komunikácie'!$U$36</f>
        <v>0</v>
      </c>
      <c r="K89" s="313">
        <f>'[2]7.Komunikácie'!$V$36</f>
        <v>0</v>
      </c>
      <c r="L89" s="297">
        <f>SUM(M89:O89)</f>
        <v>0</v>
      </c>
      <c r="M89" s="295">
        <f>'[3]7.Komunikácie'!$T$36</f>
        <v>0</v>
      </c>
      <c r="N89" s="295">
        <f>'[3]7.Komunikácie'!$U$36</f>
        <v>0</v>
      </c>
      <c r="O89" s="313">
        <f>'[3]7.Komunikácie'!$V$36</f>
        <v>0</v>
      </c>
      <c r="P89" s="297">
        <f>SUM(Q89:S89)</f>
        <v>0</v>
      </c>
      <c r="Q89" s="295">
        <f>'[3]7.Komunikácie'!$W$36</f>
        <v>0</v>
      </c>
      <c r="R89" s="295">
        <f>'[3]7.Komunikácie'!$X$36</f>
        <v>0</v>
      </c>
      <c r="S89" s="296">
        <f>'[3]7.Komunikácie'!$Y$36</f>
        <v>0</v>
      </c>
    </row>
    <row r="90" spans="1:19" ht="16.5" outlineLevel="1" thickBot="1" x14ac:dyDescent="0.3">
      <c r="A90" s="149"/>
      <c r="B90" s="319">
        <v>2</v>
      </c>
      <c r="C90" s="320" t="s">
        <v>259</v>
      </c>
      <c r="D90" s="311">
        <f>SUM(E90:G90)</f>
        <v>0</v>
      </c>
      <c r="E90" s="312">
        <f>'[1]7.Komunikácie'!$T$39</f>
        <v>0</v>
      </c>
      <c r="F90" s="312">
        <f>'[1]7.Komunikácie'!$U$39</f>
        <v>0</v>
      </c>
      <c r="G90" s="424">
        <f>'[1]7.Komunikácie'!$V$39</f>
        <v>0</v>
      </c>
      <c r="H90" s="311">
        <f>SUM(I90:K90)</f>
        <v>0</v>
      </c>
      <c r="I90" s="312">
        <f>'[2]7.Komunikácie'!$T$39</f>
        <v>0</v>
      </c>
      <c r="J90" s="312">
        <f>'[2]7.Komunikácie'!$U$39</f>
        <v>0</v>
      </c>
      <c r="K90" s="424">
        <f>'[2]7.Komunikácie'!$V$39</f>
        <v>0</v>
      </c>
      <c r="L90" s="311">
        <f>SUM(M90:O90)</f>
        <v>0</v>
      </c>
      <c r="M90" s="312">
        <f>'[3]7.Komunikácie'!$T$39</f>
        <v>0</v>
      </c>
      <c r="N90" s="312">
        <f>'[3]7.Komunikácie'!$U$39</f>
        <v>0</v>
      </c>
      <c r="O90" s="424">
        <f>'[3]7.Komunikácie'!$V$39</f>
        <v>0</v>
      </c>
      <c r="P90" s="311">
        <f>SUM(Q90:S90)</f>
        <v>0</v>
      </c>
      <c r="Q90" s="312">
        <f>'[3]7.Komunikácie'!$W$39</f>
        <v>0</v>
      </c>
      <c r="R90" s="312">
        <f>'[3]7.Komunikácie'!$X$39</f>
        <v>0</v>
      </c>
      <c r="S90" s="348">
        <f>'[3]7.Komunikácie'!$Y$39</f>
        <v>0</v>
      </c>
    </row>
    <row r="91" spans="1:19" s="151" customFormat="1" ht="15.75" x14ac:dyDescent="0.25">
      <c r="B91" s="321" t="s">
        <v>260</v>
      </c>
      <c r="C91" s="322"/>
      <c r="D91" s="308">
        <f>D92+D93</f>
        <v>169999.69</v>
      </c>
      <c r="E91" s="309">
        <f t="shared" ref="E91:G91" si="87">E92+E93</f>
        <v>169999.69</v>
      </c>
      <c r="F91" s="309">
        <f t="shared" si="87"/>
        <v>0</v>
      </c>
      <c r="G91" s="400">
        <f t="shared" si="87"/>
        <v>0</v>
      </c>
      <c r="H91" s="308">
        <f>H92+H93</f>
        <v>166378.29999999999</v>
      </c>
      <c r="I91" s="309">
        <f t="shared" ref="I91:S91" si="88">I92+I93</f>
        <v>166378.29999999999</v>
      </c>
      <c r="J91" s="309">
        <f t="shared" si="88"/>
        <v>0</v>
      </c>
      <c r="K91" s="400">
        <f t="shared" si="88"/>
        <v>0</v>
      </c>
      <c r="L91" s="308">
        <f t="shared" si="88"/>
        <v>150296</v>
      </c>
      <c r="M91" s="309">
        <f>M92+M93</f>
        <v>150296</v>
      </c>
      <c r="N91" s="309">
        <f t="shared" si="88"/>
        <v>0</v>
      </c>
      <c r="O91" s="400">
        <f t="shared" si="88"/>
        <v>0</v>
      </c>
      <c r="P91" s="308">
        <f t="shared" si="88"/>
        <v>150295.24</v>
      </c>
      <c r="Q91" s="309">
        <f t="shared" si="88"/>
        <v>150295.24</v>
      </c>
      <c r="R91" s="309">
        <f t="shared" si="88"/>
        <v>0</v>
      </c>
      <c r="S91" s="310">
        <f t="shared" si="88"/>
        <v>0</v>
      </c>
    </row>
    <row r="92" spans="1:19" ht="15.75" x14ac:dyDescent="0.25">
      <c r="A92" s="149"/>
      <c r="B92" s="329" t="s">
        <v>261</v>
      </c>
      <c r="C92" s="318" t="s">
        <v>262</v>
      </c>
      <c r="D92" s="297">
        <f>SUM(E92:G92)</f>
        <v>169999.69</v>
      </c>
      <c r="E92" s="295">
        <f>'[1]8.Doprava'!$T$4</f>
        <v>169999.69</v>
      </c>
      <c r="F92" s="295">
        <f>'[1]8.Doprava'!$U$4</f>
        <v>0</v>
      </c>
      <c r="G92" s="313">
        <f>'[1]8.Doprava'!$V$4</f>
        <v>0</v>
      </c>
      <c r="H92" s="297">
        <f>SUM(I92:K92)</f>
        <v>166378.29999999999</v>
      </c>
      <c r="I92" s="295">
        <f>'[2]8.Doprava'!$T$4</f>
        <v>166378.29999999999</v>
      </c>
      <c r="J92" s="295">
        <f>'[2]8.Doprava'!$U$4</f>
        <v>0</v>
      </c>
      <c r="K92" s="313">
        <f>'[2]8.Doprava'!$V$4</f>
        <v>0</v>
      </c>
      <c r="L92" s="297">
        <f>SUM(M92:O92)</f>
        <v>150296</v>
      </c>
      <c r="M92" s="295">
        <f>'[3]8.Doprava'!$T$4</f>
        <v>150296</v>
      </c>
      <c r="N92" s="295">
        <f>'[3]8.Doprava'!$U$4</f>
        <v>0</v>
      </c>
      <c r="O92" s="313">
        <f>'[3]8.Doprava'!$V$4</f>
        <v>0</v>
      </c>
      <c r="P92" s="297">
        <f>SUM(Q92:S92)</f>
        <v>150295.24</v>
      </c>
      <c r="Q92" s="295">
        <f>'[3]8.Doprava'!$W$4</f>
        <v>150295.24</v>
      </c>
      <c r="R92" s="295">
        <f>'[3]8.Doprava'!$X$4</f>
        <v>0</v>
      </c>
      <c r="S92" s="296">
        <f>'[3]8.Doprava'!$Y$4</f>
        <v>0</v>
      </c>
    </row>
    <row r="93" spans="1:19" ht="15.75" x14ac:dyDescent="0.25">
      <c r="A93" s="149"/>
      <c r="B93" s="329" t="s">
        <v>263</v>
      </c>
      <c r="C93" s="318" t="s">
        <v>264</v>
      </c>
      <c r="D93" s="297">
        <f>SUM(D94)</f>
        <v>0</v>
      </c>
      <c r="E93" s="295">
        <f t="shared" ref="E93:G93" si="89">SUM(E94)</f>
        <v>0</v>
      </c>
      <c r="F93" s="295">
        <f t="shared" si="89"/>
        <v>0</v>
      </c>
      <c r="G93" s="313">
        <f t="shared" si="89"/>
        <v>0</v>
      </c>
      <c r="H93" s="297">
        <f>SUM(H94)</f>
        <v>0</v>
      </c>
      <c r="I93" s="295">
        <f t="shared" ref="I93:S93" si="90">SUM(I94)</f>
        <v>0</v>
      </c>
      <c r="J93" s="295">
        <f t="shared" si="90"/>
        <v>0</v>
      </c>
      <c r="K93" s="313">
        <f t="shared" si="90"/>
        <v>0</v>
      </c>
      <c r="L93" s="297">
        <f t="shared" si="90"/>
        <v>0</v>
      </c>
      <c r="M93" s="295">
        <f t="shared" si="90"/>
        <v>0</v>
      </c>
      <c r="N93" s="295">
        <f t="shared" si="90"/>
        <v>0</v>
      </c>
      <c r="O93" s="313">
        <f t="shared" si="90"/>
        <v>0</v>
      </c>
      <c r="P93" s="297">
        <f t="shared" si="90"/>
        <v>0</v>
      </c>
      <c r="Q93" s="295">
        <f t="shared" si="90"/>
        <v>0</v>
      </c>
      <c r="R93" s="295">
        <f t="shared" si="90"/>
        <v>0</v>
      </c>
      <c r="S93" s="296">
        <f t="shared" si="90"/>
        <v>0</v>
      </c>
    </row>
    <row r="94" spans="1:19" ht="16.5" thickBot="1" x14ac:dyDescent="0.3">
      <c r="A94" s="149"/>
      <c r="B94" s="319">
        <v>1</v>
      </c>
      <c r="C94" s="320" t="s">
        <v>265</v>
      </c>
      <c r="D94" s="311">
        <f>SUM(E94:G94)</f>
        <v>0</v>
      </c>
      <c r="E94" s="312">
        <f>'[1]8.Doprava'!$T$7</f>
        <v>0</v>
      </c>
      <c r="F94" s="312">
        <f>'[1]8.Doprava'!$U$7</f>
        <v>0</v>
      </c>
      <c r="G94" s="424">
        <f>'[1]8.Doprava'!$V$7</f>
        <v>0</v>
      </c>
      <c r="H94" s="311">
        <f>SUM(I94:K94)</f>
        <v>0</v>
      </c>
      <c r="I94" s="312">
        <f>'[2]8.Doprava'!$T$7</f>
        <v>0</v>
      </c>
      <c r="J94" s="312">
        <f>'[2]8.Doprava'!$U$7</f>
        <v>0</v>
      </c>
      <c r="K94" s="424">
        <f>'[2]8.Doprava'!$V$7</f>
        <v>0</v>
      </c>
      <c r="L94" s="311">
        <f>SUM(M94:O94)</f>
        <v>0</v>
      </c>
      <c r="M94" s="312">
        <f>'[3]8.Doprava'!$T$7</f>
        <v>0</v>
      </c>
      <c r="N94" s="312">
        <f>'[3]8.Doprava'!$U$7</f>
        <v>0</v>
      </c>
      <c r="O94" s="424">
        <f>'[3]8.Doprava'!$V$7</f>
        <v>0</v>
      </c>
      <c r="P94" s="311">
        <f>SUM(Q94:S94)</f>
        <v>0</v>
      </c>
      <c r="Q94" s="312">
        <f>'[3]8.Doprava'!$W$7</f>
        <v>0</v>
      </c>
      <c r="R94" s="312">
        <f>'[3]8.Doprava'!$X$7</f>
        <v>0</v>
      </c>
      <c r="S94" s="348">
        <f>'[3]8.Doprava'!$Y$7</f>
        <v>0</v>
      </c>
    </row>
    <row r="95" spans="1:19" s="151" customFormat="1" ht="15.75" x14ac:dyDescent="0.25">
      <c r="B95" s="321" t="s">
        <v>266</v>
      </c>
      <c r="C95" s="322"/>
      <c r="D95" s="308">
        <f>D96+D97+D106+D113+D116+D117+D118+D119</f>
        <v>9498984.3699999992</v>
      </c>
      <c r="E95" s="309">
        <f t="shared" ref="E95:G95" si="91">E96+E97+E106+E113+E116+E117+E118+E119</f>
        <v>8892272.4100000001</v>
      </c>
      <c r="F95" s="309">
        <f t="shared" si="91"/>
        <v>606711.96000000008</v>
      </c>
      <c r="G95" s="310">
        <f t="shared" si="91"/>
        <v>0</v>
      </c>
      <c r="H95" s="308">
        <f>H96+H97+H106+H113+H116+H117+H118+H119</f>
        <v>10177935.869999997</v>
      </c>
      <c r="I95" s="309">
        <f t="shared" ref="I95:S95" si="92">I96+I97+I106+I113+I116+I117+I118+I119</f>
        <v>9597552.4899999984</v>
      </c>
      <c r="J95" s="309">
        <f t="shared" si="92"/>
        <v>580383.38</v>
      </c>
      <c r="K95" s="400">
        <f t="shared" si="92"/>
        <v>0</v>
      </c>
      <c r="L95" s="308">
        <f t="shared" si="92"/>
        <v>10677994</v>
      </c>
      <c r="M95" s="309">
        <f t="shared" si="92"/>
        <v>10490523</v>
      </c>
      <c r="N95" s="309">
        <f t="shared" si="92"/>
        <v>187471</v>
      </c>
      <c r="O95" s="400">
        <f t="shared" si="92"/>
        <v>0</v>
      </c>
      <c r="P95" s="308">
        <f t="shared" si="92"/>
        <v>10022937.869999999</v>
      </c>
      <c r="Q95" s="309">
        <f t="shared" si="92"/>
        <v>9836651.0700000003</v>
      </c>
      <c r="R95" s="309">
        <f t="shared" si="92"/>
        <v>186286.80000000002</v>
      </c>
      <c r="S95" s="310">
        <f t="shared" si="92"/>
        <v>0</v>
      </c>
    </row>
    <row r="96" spans="1:19" ht="15.75" x14ac:dyDescent="0.25">
      <c r="A96" s="149"/>
      <c r="B96" s="329" t="s">
        <v>267</v>
      </c>
      <c r="C96" s="318" t="s">
        <v>268</v>
      </c>
      <c r="D96" s="297">
        <f>SUM(E96:G96)</f>
        <v>3995.74</v>
      </c>
      <c r="E96" s="295">
        <f>'[1]9. Vzdelávanie'!$T$4</f>
        <v>3995.74</v>
      </c>
      <c r="F96" s="295">
        <f>'[1]9. Vzdelávanie'!$U$4</f>
        <v>0</v>
      </c>
      <c r="G96" s="296">
        <f>'[1]9. Vzdelávanie'!$V$4</f>
        <v>0</v>
      </c>
      <c r="H96" s="297">
        <f>SUM(I96:K96)</f>
        <v>3510.35</v>
      </c>
      <c r="I96" s="295">
        <f>'[2]9. Vzdelávanie'!$T$4</f>
        <v>3510.35</v>
      </c>
      <c r="J96" s="295">
        <f>'[2]9. Vzdelávanie'!$U$4</f>
        <v>0</v>
      </c>
      <c r="K96" s="313">
        <f>'[2]9. Vzdelávanie'!$V$4</f>
        <v>0</v>
      </c>
      <c r="L96" s="297">
        <f>SUM(M96:O96)</f>
        <v>3800</v>
      </c>
      <c r="M96" s="295">
        <f>'[3]9. Vzdelávanie'!$T$4</f>
        <v>3800</v>
      </c>
      <c r="N96" s="295">
        <f>'[3]9. Vzdelávanie'!$U$4</f>
        <v>0</v>
      </c>
      <c r="O96" s="313">
        <f>'[3]9. Vzdelávanie'!$V$4</f>
        <v>0</v>
      </c>
      <c r="P96" s="297">
        <f>SUM(Q96:S96)</f>
        <v>3597.5100000000007</v>
      </c>
      <c r="Q96" s="295">
        <f>'[3]9. Vzdelávanie'!$W$4</f>
        <v>3597.5100000000007</v>
      </c>
      <c r="R96" s="295">
        <f>'[3]9. Vzdelávanie'!$X$4</f>
        <v>0</v>
      </c>
      <c r="S96" s="296">
        <f>'[3]9. Vzdelávanie'!$Y$4</f>
        <v>0</v>
      </c>
    </row>
    <row r="97" spans="1:19" ht="15.75" x14ac:dyDescent="0.25">
      <c r="A97" s="149"/>
      <c r="B97" s="329" t="s">
        <v>269</v>
      </c>
      <c r="C97" s="318" t="s">
        <v>270</v>
      </c>
      <c r="D97" s="297">
        <f>SUM(D98:D105)</f>
        <v>1885268.0999999999</v>
      </c>
      <c r="E97" s="295">
        <f t="shared" ref="E97:G97" si="93">SUM(E98:E105)</f>
        <v>1683835</v>
      </c>
      <c r="F97" s="295">
        <f t="shared" si="93"/>
        <v>201433.10000000003</v>
      </c>
      <c r="G97" s="296">
        <f t="shared" si="93"/>
        <v>0</v>
      </c>
      <c r="H97" s="297">
        <f>SUM(H98:H105)</f>
        <v>1692728.94</v>
      </c>
      <c r="I97" s="295">
        <f>SUM(I98:I105)</f>
        <v>1642728.42</v>
      </c>
      <c r="J97" s="295">
        <f t="shared" ref="J97:S97" si="94">SUM(J98:J105)</f>
        <v>50000.52</v>
      </c>
      <c r="K97" s="313">
        <f t="shared" si="94"/>
        <v>0</v>
      </c>
      <c r="L97" s="297">
        <f t="shared" si="94"/>
        <v>1888887</v>
      </c>
      <c r="M97" s="295">
        <f t="shared" si="94"/>
        <v>1805760</v>
      </c>
      <c r="N97" s="295">
        <f t="shared" si="94"/>
        <v>83127</v>
      </c>
      <c r="O97" s="313">
        <f t="shared" si="94"/>
        <v>0</v>
      </c>
      <c r="P97" s="297">
        <f t="shared" si="94"/>
        <v>1888862.08</v>
      </c>
      <c r="Q97" s="295">
        <f t="shared" si="94"/>
        <v>1805760</v>
      </c>
      <c r="R97" s="295">
        <f t="shared" si="94"/>
        <v>83102.080000000002</v>
      </c>
      <c r="S97" s="296">
        <f t="shared" si="94"/>
        <v>0</v>
      </c>
    </row>
    <row r="98" spans="1:19" ht="15.75" x14ac:dyDescent="0.25">
      <c r="A98" s="149"/>
      <c r="B98" s="316">
        <v>1</v>
      </c>
      <c r="C98" s="318" t="s">
        <v>271</v>
      </c>
      <c r="D98" s="297">
        <f>SUM(E98:G98)</f>
        <v>195898.84</v>
      </c>
      <c r="E98" s="295">
        <f>'[1]9. Vzdelávanie'!$T$20</f>
        <v>179459</v>
      </c>
      <c r="F98" s="295">
        <f>'[1]9. Vzdelávanie'!$U$20</f>
        <v>16439.84</v>
      </c>
      <c r="G98" s="296">
        <f>'[1]9. Vzdelávanie'!$V$20</f>
        <v>0</v>
      </c>
      <c r="H98" s="297">
        <f>SUM(I98:K98)</f>
        <v>183252.07</v>
      </c>
      <c r="I98" s="295">
        <f>'[2]9. Vzdelávanie'!$T$20</f>
        <v>183252.07</v>
      </c>
      <c r="J98" s="295">
        <f>'[2]9. Vzdelávanie'!$U$20</f>
        <v>0</v>
      </c>
      <c r="K98" s="295">
        <f>'[2]9. Vzdelávanie'!$V$20</f>
        <v>0</v>
      </c>
      <c r="L98" s="297">
        <f>SUM(M98:O98)</f>
        <v>201563</v>
      </c>
      <c r="M98" s="295">
        <f>'[3]9. Vzdelávanie'!$T$20</f>
        <v>201563</v>
      </c>
      <c r="N98" s="295">
        <f>'[3]9. Vzdelávanie'!$U$20</f>
        <v>0</v>
      </c>
      <c r="O98" s="313">
        <f>'[3]9. Vzdelávanie'!$V$20</f>
        <v>0</v>
      </c>
      <c r="P98" s="297">
        <f>SUM(Q98:S98)</f>
        <v>201563</v>
      </c>
      <c r="Q98" s="295">
        <f>'[3]9. Vzdelávanie'!$W$20</f>
        <v>201563</v>
      </c>
      <c r="R98" s="295">
        <f>'[3]9. Vzdelávanie'!$X$20</f>
        <v>0</v>
      </c>
      <c r="S98" s="296">
        <f>'[3]9. Vzdelávanie'!$Y$20</f>
        <v>0</v>
      </c>
    </row>
    <row r="99" spans="1:19" ht="15.75" x14ac:dyDescent="0.25">
      <c r="A99" s="149"/>
      <c r="B99" s="316">
        <v>2</v>
      </c>
      <c r="C99" s="318" t="s">
        <v>272</v>
      </c>
      <c r="D99" s="297">
        <f t="shared" ref="D99:D105" si="95">SUM(E99:G99)</f>
        <v>455752.89</v>
      </c>
      <c r="E99" s="295">
        <f>'[1]9. Vzdelávanie'!$T$21</f>
        <v>307535</v>
      </c>
      <c r="F99" s="295">
        <f>'[1]9. Vzdelávanie'!$U$21</f>
        <v>148217.89000000001</v>
      </c>
      <c r="G99" s="296">
        <f>'[1]9. Vzdelávanie'!$V$21</f>
        <v>0</v>
      </c>
      <c r="H99" s="297">
        <f t="shared" ref="H99:H105" si="96">SUM(I99:K99)</f>
        <v>304152</v>
      </c>
      <c r="I99" s="295">
        <f>'[2]9. Vzdelávanie'!$T$21</f>
        <v>269151.48</v>
      </c>
      <c r="J99" s="295">
        <f>'[2]9. Vzdelávanie'!$U$21</f>
        <v>35000.519999999997</v>
      </c>
      <c r="K99" s="313"/>
      <c r="L99" s="297">
        <f t="shared" ref="L99:L105" si="97">SUM(M99:O99)</f>
        <v>326221</v>
      </c>
      <c r="M99" s="295">
        <f>'[3]9. Vzdelávanie'!$T$21</f>
        <v>311175</v>
      </c>
      <c r="N99" s="295">
        <f>'[3]9. Vzdelávanie'!$U$21</f>
        <v>15046</v>
      </c>
      <c r="O99" s="313">
        <f>'[3]9. Vzdelávanie'!$V$21</f>
        <v>0</v>
      </c>
      <c r="P99" s="297">
        <f t="shared" ref="P99:P105" si="98">SUM(Q99:S99)</f>
        <v>326221</v>
      </c>
      <c r="Q99" s="295">
        <f>'[3]9. Vzdelávanie'!$W$21</f>
        <v>311175</v>
      </c>
      <c r="R99" s="295">
        <f>'[3]9. Vzdelávanie'!$X$21</f>
        <v>15046</v>
      </c>
      <c r="S99" s="296">
        <f>'[3]9. Vzdelávanie'!$Y$21</f>
        <v>0</v>
      </c>
    </row>
    <row r="100" spans="1:19" ht="15.75" x14ac:dyDescent="0.25">
      <c r="A100" s="149"/>
      <c r="B100" s="316">
        <v>3</v>
      </c>
      <c r="C100" s="318" t="s">
        <v>273</v>
      </c>
      <c r="D100" s="297">
        <f t="shared" si="95"/>
        <v>435853</v>
      </c>
      <c r="E100" s="295">
        <f>'[1]9. Vzdelávanie'!$T$22</f>
        <v>435853</v>
      </c>
      <c r="F100" s="295">
        <f>'[1]9. Vzdelávanie'!$U$22</f>
        <v>0</v>
      </c>
      <c r="G100" s="296">
        <f>'[1]9. Vzdelávanie'!$V$22</f>
        <v>0</v>
      </c>
      <c r="H100" s="297">
        <f t="shared" si="96"/>
        <v>432141.06</v>
      </c>
      <c r="I100" s="295">
        <f>'[2]9. Vzdelávanie'!$T$22</f>
        <v>432141.06</v>
      </c>
      <c r="J100" s="295">
        <f>'[2]9. Vzdelávanie'!$U$22</f>
        <v>0</v>
      </c>
      <c r="K100" s="295">
        <f>'[2]9. Vzdelávanie'!$V$22</f>
        <v>0</v>
      </c>
      <c r="L100" s="297">
        <f t="shared" si="97"/>
        <v>500533</v>
      </c>
      <c r="M100" s="295">
        <f>'[3]9. Vzdelávanie'!$T$22</f>
        <v>488852</v>
      </c>
      <c r="N100" s="295">
        <f>'[3]9. Vzdelávanie'!$U$22</f>
        <v>11681</v>
      </c>
      <c r="O100" s="313">
        <f>'[3]9. Vzdelávanie'!$V$22</f>
        <v>0</v>
      </c>
      <c r="P100" s="297">
        <f t="shared" si="98"/>
        <v>500532.96</v>
      </c>
      <c r="Q100" s="295">
        <f>'[3]9. Vzdelávanie'!$W$22</f>
        <v>488852</v>
      </c>
      <c r="R100" s="295">
        <f>'[3]9. Vzdelávanie'!$X$22</f>
        <v>11680.96</v>
      </c>
      <c r="S100" s="296">
        <f>'[3]9. Vzdelávanie'!$Y$22</f>
        <v>0</v>
      </c>
    </row>
    <row r="101" spans="1:19" ht="15.75" x14ac:dyDescent="0.25">
      <c r="A101" s="147"/>
      <c r="B101" s="316">
        <v>4</v>
      </c>
      <c r="C101" s="318" t="s">
        <v>430</v>
      </c>
      <c r="D101" s="297">
        <f t="shared" si="95"/>
        <v>0</v>
      </c>
      <c r="E101" s="295">
        <f>'[1]9. Vzdelávanie'!$T$23</f>
        <v>0</v>
      </c>
      <c r="F101" s="295">
        <f>'[1]9. Vzdelávanie'!$U$23</f>
        <v>0</v>
      </c>
      <c r="G101" s="296">
        <f>'[1]9. Vzdelávanie'!$V$23</f>
        <v>0</v>
      </c>
      <c r="H101" s="297">
        <f t="shared" si="96"/>
        <v>0</v>
      </c>
      <c r="I101" s="295">
        <f>'[2]9. Vzdelávanie'!$T$23</f>
        <v>0</v>
      </c>
      <c r="J101" s="295">
        <f>'[2]9. Vzdelávanie'!$U$23</f>
        <v>0</v>
      </c>
      <c r="K101" s="295">
        <f>'[2]9. Vzdelávanie'!$V$23</f>
        <v>0</v>
      </c>
      <c r="L101" s="297">
        <f t="shared" si="97"/>
        <v>0</v>
      </c>
      <c r="M101" s="295">
        <f>'[3]9. Vzdelávanie'!$T$23</f>
        <v>0</v>
      </c>
      <c r="N101" s="295">
        <f>'[3]9. Vzdelávanie'!$U$23</f>
        <v>0</v>
      </c>
      <c r="O101" s="313">
        <f>'[3]9. Vzdelávanie'!$V$23</f>
        <v>0</v>
      </c>
      <c r="P101" s="297">
        <f t="shared" si="98"/>
        <v>0</v>
      </c>
      <c r="Q101" s="295">
        <f>'[3]9. Vzdelávanie'!$W$23</f>
        <v>0</v>
      </c>
      <c r="R101" s="295">
        <f>'[3]9. Vzdelávanie'!$X$23</f>
        <v>0</v>
      </c>
      <c r="S101" s="296">
        <f>'[3]9. Vzdelávanie'!$Y$23</f>
        <v>0</v>
      </c>
    </row>
    <row r="102" spans="1:19" ht="15.75" x14ac:dyDescent="0.25">
      <c r="A102" s="149"/>
      <c r="B102" s="316">
        <v>5</v>
      </c>
      <c r="C102" s="318" t="s">
        <v>275</v>
      </c>
      <c r="D102" s="297">
        <f t="shared" si="95"/>
        <v>252356.16999999998</v>
      </c>
      <c r="E102" s="295">
        <f>'[1]9. Vzdelávanie'!$T$24</f>
        <v>224380</v>
      </c>
      <c r="F102" s="295">
        <f>'[1]9. Vzdelávanie'!$U$24</f>
        <v>27976.17</v>
      </c>
      <c r="G102" s="296">
        <f>'[1]9. Vzdelávanie'!$V$24</f>
        <v>0</v>
      </c>
      <c r="H102" s="297">
        <f t="shared" si="96"/>
        <v>239765.33</v>
      </c>
      <c r="I102" s="295">
        <f>'[2]9. Vzdelávanie'!$T$24</f>
        <v>224765.33</v>
      </c>
      <c r="J102" s="295">
        <f>'[2]9. Vzdelávanie'!$U$24</f>
        <v>15000</v>
      </c>
      <c r="K102" s="313"/>
      <c r="L102" s="297">
        <f t="shared" si="97"/>
        <v>242603</v>
      </c>
      <c r="M102" s="295">
        <f>'[3]9. Vzdelávanie'!$T$24</f>
        <v>242603</v>
      </c>
      <c r="N102" s="295">
        <f>'[3]9. Vzdelávanie'!$U$24</f>
        <v>0</v>
      </c>
      <c r="O102" s="313">
        <f>'[3]9. Vzdelávanie'!$V$24</f>
        <v>0</v>
      </c>
      <c r="P102" s="297">
        <f t="shared" si="98"/>
        <v>242603</v>
      </c>
      <c r="Q102" s="295">
        <f>'[3]9. Vzdelávanie'!$W$24</f>
        <v>242603</v>
      </c>
      <c r="R102" s="295">
        <f>'[3]9. Vzdelávanie'!$X$24</f>
        <v>0</v>
      </c>
      <c r="S102" s="296">
        <f>'[3]9. Vzdelávanie'!$Y$24</f>
        <v>0</v>
      </c>
    </row>
    <row r="103" spans="1:19" ht="15.75" x14ac:dyDescent="0.25">
      <c r="A103" s="149"/>
      <c r="B103" s="316">
        <v>6</v>
      </c>
      <c r="C103" s="318" t="s">
        <v>276</v>
      </c>
      <c r="D103" s="297">
        <f t="shared" si="95"/>
        <v>246474.2</v>
      </c>
      <c r="E103" s="295">
        <f>'[1]9. Vzdelávanie'!$T$25</f>
        <v>243875</v>
      </c>
      <c r="F103" s="295">
        <f>'[1]9. Vzdelávanie'!$U$25</f>
        <v>2599.1999999999998</v>
      </c>
      <c r="G103" s="296">
        <f>'[1]9. Vzdelávanie'!$V$25</f>
        <v>0</v>
      </c>
      <c r="H103" s="297">
        <f t="shared" si="96"/>
        <v>252694.58</v>
      </c>
      <c r="I103" s="295">
        <f>'[2]9. Vzdelávanie'!$T$25</f>
        <v>252694.58</v>
      </c>
      <c r="J103" s="295">
        <f>'[2]9. Vzdelávanie'!$U$25</f>
        <v>0</v>
      </c>
      <c r="K103" s="295">
        <f>'[2]9. Vzdelávanie'!$V$25</f>
        <v>0</v>
      </c>
      <c r="L103" s="297">
        <f t="shared" si="97"/>
        <v>259796</v>
      </c>
      <c r="M103" s="295">
        <f>'[3]9. Vzdelávanie'!$T$25</f>
        <v>259796</v>
      </c>
      <c r="N103" s="295">
        <f>'[3]9. Vzdelávanie'!$U$25</f>
        <v>0</v>
      </c>
      <c r="O103" s="313">
        <f>'[3]9. Vzdelávanie'!$V$25</f>
        <v>0</v>
      </c>
      <c r="P103" s="297">
        <f t="shared" si="98"/>
        <v>259796</v>
      </c>
      <c r="Q103" s="295">
        <f>'[3]9. Vzdelávanie'!$W$25</f>
        <v>259796</v>
      </c>
      <c r="R103" s="295">
        <f>'[3]9. Vzdelávanie'!$X$25</f>
        <v>0</v>
      </c>
      <c r="S103" s="296">
        <f>'[3]9. Vzdelávanie'!$Y$25</f>
        <v>0</v>
      </c>
    </row>
    <row r="104" spans="1:19" ht="15.75" x14ac:dyDescent="0.25">
      <c r="A104" s="149"/>
      <c r="B104" s="316">
        <v>7</v>
      </c>
      <c r="C104" s="318" t="s">
        <v>277</v>
      </c>
      <c r="D104" s="297">
        <f t="shared" si="95"/>
        <v>239033</v>
      </c>
      <c r="E104" s="295">
        <f>'[1]9. Vzdelávanie'!$T$26</f>
        <v>232833</v>
      </c>
      <c r="F104" s="295">
        <f>'[1]9. Vzdelávanie'!$U$26</f>
        <v>6200</v>
      </c>
      <c r="G104" s="296">
        <f>'[1]9. Vzdelávanie'!$V$26</f>
        <v>0</v>
      </c>
      <c r="H104" s="297">
        <f t="shared" si="96"/>
        <v>221473.9</v>
      </c>
      <c r="I104" s="295">
        <f>'[2]9. Vzdelávanie'!$T$26</f>
        <v>221473.9</v>
      </c>
      <c r="J104" s="295">
        <f>'[2]9. Vzdelávanie'!$U$26</f>
        <v>0</v>
      </c>
      <c r="K104" s="295">
        <f>'[2]9. Vzdelávanie'!$V$26</f>
        <v>0</v>
      </c>
      <c r="L104" s="297">
        <f t="shared" si="97"/>
        <v>315331</v>
      </c>
      <c r="M104" s="295">
        <f>'[3]9. Vzdelávanie'!$T$26</f>
        <v>258931</v>
      </c>
      <c r="N104" s="295">
        <f>'[3]9. Vzdelávanie'!$U$26</f>
        <v>56400</v>
      </c>
      <c r="O104" s="313">
        <f>'[3]9. Vzdelávanie'!$V$26</f>
        <v>0</v>
      </c>
      <c r="P104" s="297">
        <f t="shared" si="98"/>
        <v>315306.12</v>
      </c>
      <c r="Q104" s="295">
        <f>'[3]9. Vzdelávanie'!$W$26</f>
        <v>258931</v>
      </c>
      <c r="R104" s="295">
        <f>'[3]9. Vzdelávanie'!$X$26</f>
        <v>56375.12</v>
      </c>
      <c r="S104" s="296">
        <f>'[3]9. Vzdelávanie'!$Y$26</f>
        <v>0</v>
      </c>
    </row>
    <row r="105" spans="1:19" ht="15.75" x14ac:dyDescent="0.25">
      <c r="A105" s="149"/>
      <c r="B105" s="316">
        <v>8</v>
      </c>
      <c r="C105" s="318" t="s">
        <v>440</v>
      </c>
      <c r="D105" s="297">
        <f t="shared" si="95"/>
        <v>59900</v>
      </c>
      <c r="E105" s="295">
        <f>'[1]9. Vzdelávanie'!$T$27</f>
        <v>59900</v>
      </c>
      <c r="F105" s="295">
        <f>'[1]9. Vzdelávanie'!$U$27</f>
        <v>0</v>
      </c>
      <c r="G105" s="296">
        <f>'[1]9. Vzdelávanie'!$V$27</f>
        <v>0</v>
      </c>
      <c r="H105" s="297">
        <f t="shared" si="96"/>
        <v>59250</v>
      </c>
      <c r="I105" s="295">
        <f>'[2]9. Vzdelávanie'!$T$27</f>
        <v>59250</v>
      </c>
      <c r="J105" s="295">
        <f>'[2]9. Vzdelávanie'!$U$27</f>
        <v>0</v>
      </c>
      <c r="K105" s="295">
        <f>'[2]9. Vzdelávanie'!$V$27</f>
        <v>0</v>
      </c>
      <c r="L105" s="297">
        <f t="shared" si="97"/>
        <v>42840</v>
      </c>
      <c r="M105" s="295">
        <f>'[3]9. Vzdelávanie'!$T$27</f>
        <v>42840</v>
      </c>
      <c r="N105" s="295">
        <f>'[3]9. Vzdelávanie'!$U$27</f>
        <v>0</v>
      </c>
      <c r="O105" s="313">
        <f>'[3]9. Vzdelávanie'!$V$27</f>
        <v>0</v>
      </c>
      <c r="P105" s="297">
        <f t="shared" si="98"/>
        <v>42840</v>
      </c>
      <c r="Q105" s="295">
        <f>'[3]9. Vzdelávanie'!$W$27</f>
        <v>42840</v>
      </c>
      <c r="R105" s="295">
        <f>'[3]9. Vzdelávanie'!$X$27</f>
        <v>0</v>
      </c>
      <c r="S105" s="296">
        <f>'[3]9. Vzdelávanie'!$Y$27</f>
        <v>0</v>
      </c>
    </row>
    <row r="106" spans="1:19" ht="15.75" x14ac:dyDescent="0.25">
      <c r="A106" s="149"/>
      <c r="B106" s="329" t="s">
        <v>278</v>
      </c>
      <c r="C106" s="318" t="s">
        <v>279</v>
      </c>
      <c r="D106" s="297">
        <f>SUM(D107:D112)</f>
        <v>5441153.0599999996</v>
      </c>
      <c r="E106" s="295">
        <f t="shared" ref="E106:G106" si="99">SUM(E107:E112)</f>
        <v>5174974.2</v>
      </c>
      <c r="F106" s="295">
        <f t="shared" si="99"/>
        <v>266178.86000000004</v>
      </c>
      <c r="G106" s="296">
        <f t="shared" si="99"/>
        <v>0</v>
      </c>
      <c r="H106" s="297">
        <f>SUM(H107:H112)</f>
        <v>6128885.8599999994</v>
      </c>
      <c r="I106" s="295">
        <f t="shared" ref="I106:S106" si="100">SUM(I107:I112)</f>
        <v>5605714</v>
      </c>
      <c r="J106" s="295">
        <f t="shared" si="100"/>
        <v>523171.86</v>
      </c>
      <c r="K106" s="313">
        <f t="shared" si="100"/>
        <v>0</v>
      </c>
      <c r="L106" s="297">
        <f t="shared" si="100"/>
        <v>5838776</v>
      </c>
      <c r="M106" s="295">
        <f t="shared" si="100"/>
        <v>5760741</v>
      </c>
      <c r="N106" s="295">
        <f t="shared" si="100"/>
        <v>78035</v>
      </c>
      <c r="O106" s="313">
        <f t="shared" si="100"/>
        <v>0</v>
      </c>
      <c r="P106" s="297">
        <f t="shared" si="100"/>
        <v>5838618.9299999997</v>
      </c>
      <c r="Q106" s="295">
        <f t="shared" si="100"/>
        <v>5760741</v>
      </c>
      <c r="R106" s="295">
        <f t="shared" si="100"/>
        <v>77877.929999999993</v>
      </c>
      <c r="S106" s="296">
        <f t="shared" si="100"/>
        <v>0</v>
      </c>
    </row>
    <row r="107" spans="1:19" ht="15.75" x14ac:dyDescent="0.25">
      <c r="A107" s="149"/>
      <c r="B107" s="316">
        <v>1</v>
      </c>
      <c r="C107" s="318" t="s">
        <v>280</v>
      </c>
      <c r="D107" s="297">
        <f>SUM(E107:G107)</f>
        <v>525433</v>
      </c>
      <c r="E107" s="295">
        <f>'[1]9. Vzdelávanie'!$T$29</f>
        <v>512433</v>
      </c>
      <c r="F107" s="295">
        <f>'[1]9. Vzdelávanie'!$U$29</f>
        <v>13000</v>
      </c>
      <c r="G107" s="296">
        <f>'[1]9. Vzdelávanie'!$V$29</f>
        <v>0</v>
      </c>
      <c r="H107" s="297">
        <f>SUM(I107:K107)</f>
        <v>559421.18999999994</v>
      </c>
      <c r="I107" s="295">
        <f>'[2]9. Vzdelávanie'!$T$29</f>
        <v>548636</v>
      </c>
      <c r="J107" s="295">
        <f>'[2]9. Vzdelávanie'!$U$29</f>
        <v>10785.19</v>
      </c>
      <c r="K107" s="313">
        <f>'[2]9. Vzdelávanie'!$V$29</f>
        <v>0</v>
      </c>
      <c r="L107" s="297">
        <f>SUM(M107:O107)</f>
        <v>558912</v>
      </c>
      <c r="M107" s="295">
        <f>'[3]9. Vzdelávanie'!$T$29</f>
        <v>549672</v>
      </c>
      <c r="N107" s="295">
        <f>'[3]9. Vzdelávanie'!$U$29</f>
        <v>9240</v>
      </c>
      <c r="O107" s="313">
        <f>'[3]9. Vzdelávanie'!$V$29</f>
        <v>0</v>
      </c>
      <c r="P107" s="297">
        <f>SUM(Q107:S107)</f>
        <v>558912</v>
      </c>
      <c r="Q107" s="295">
        <f>'[3]9. Vzdelávanie'!$W$29</f>
        <v>549672</v>
      </c>
      <c r="R107" s="295">
        <f>'[3]9. Vzdelávanie'!$X$29</f>
        <v>9240</v>
      </c>
      <c r="S107" s="296">
        <f>'[3]9. Vzdelávanie'!$Y$29</f>
        <v>0</v>
      </c>
    </row>
    <row r="108" spans="1:19" ht="15.75" x14ac:dyDescent="0.25">
      <c r="A108" s="149"/>
      <c r="B108" s="316">
        <v>2</v>
      </c>
      <c r="C108" s="318" t="s">
        <v>463</v>
      </c>
      <c r="D108" s="297">
        <f t="shared" ref="D108:D112" si="101">SUM(E108:G108)</f>
        <v>868605.96</v>
      </c>
      <c r="E108" s="295">
        <f>'[1]9. Vzdelávanie'!$T$32</f>
        <v>790626</v>
      </c>
      <c r="F108" s="295">
        <f>'[1]9. Vzdelávanie'!$U$32</f>
        <v>77979.960000000006</v>
      </c>
      <c r="G108" s="296">
        <f>'[1]9. Vzdelávanie'!$V$32</f>
        <v>0</v>
      </c>
      <c r="H108" s="297">
        <f t="shared" ref="H108:H112" si="102">SUM(I108:K108)</f>
        <v>854576</v>
      </c>
      <c r="I108" s="295">
        <f>'[2]9. Vzdelávanie'!$T$32</f>
        <v>854576</v>
      </c>
      <c r="J108" s="295">
        <f>'[2]9. Vzdelávanie'!$U$32</f>
        <v>0</v>
      </c>
      <c r="K108" s="313">
        <f>'[2]9. Vzdelávanie'!$V$32</f>
        <v>0</v>
      </c>
      <c r="L108" s="297">
        <f t="shared" ref="L108:L112" si="103">SUM(M108:O108)</f>
        <v>855440</v>
      </c>
      <c r="M108" s="295">
        <f>'[3]9. Vzdelávanie'!$T$32</f>
        <v>855440</v>
      </c>
      <c r="N108" s="295">
        <f>'[3]9. Vzdelávanie'!$U$32</f>
        <v>0</v>
      </c>
      <c r="O108" s="313">
        <f>'[3]9. Vzdelávanie'!$V$32</f>
        <v>0</v>
      </c>
      <c r="P108" s="297">
        <f t="shared" ref="P108:P112" si="104">SUM(Q108:S108)</f>
        <v>855440</v>
      </c>
      <c r="Q108" s="295">
        <f>'[3]9. Vzdelávanie'!$W$32</f>
        <v>855440</v>
      </c>
      <c r="R108" s="295">
        <f>'[3]9. Vzdelávanie'!$X$32</f>
        <v>0</v>
      </c>
      <c r="S108" s="296">
        <f>'[3]9. Vzdelávanie'!$Y$32</f>
        <v>0</v>
      </c>
    </row>
    <row r="109" spans="1:19" ht="15.75" x14ac:dyDescent="0.25">
      <c r="A109" s="152"/>
      <c r="B109" s="316">
        <v>3</v>
      </c>
      <c r="C109" s="318" t="s">
        <v>464</v>
      </c>
      <c r="D109" s="297">
        <f t="shared" si="101"/>
        <v>1443345.13</v>
      </c>
      <c r="E109" s="295">
        <f>'[1]9. Vzdelávanie'!$T$36</f>
        <v>1408642</v>
      </c>
      <c r="F109" s="295">
        <f>'[1]9. Vzdelávanie'!$U$36</f>
        <v>34703.129999999997</v>
      </c>
      <c r="G109" s="296">
        <f>'[1]9. Vzdelávanie'!$V$36</f>
        <v>0</v>
      </c>
      <c r="H109" s="297">
        <f t="shared" si="102"/>
        <v>1525347.45</v>
      </c>
      <c r="I109" s="295">
        <f>'[2]9. Vzdelávanie'!$T$36</f>
        <v>1471472</v>
      </c>
      <c r="J109" s="295">
        <f>'[2]9. Vzdelávanie'!$U$36</f>
        <v>53875.45</v>
      </c>
      <c r="K109" s="313">
        <f>'[2]9. Vzdelávanie'!$V$36</f>
        <v>0</v>
      </c>
      <c r="L109" s="297">
        <f t="shared" si="103"/>
        <v>1485900</v>
      </c>
      <c r="M109" s="295">
        <f>'[3]9. Vzdelávanie'!$T$36</f>
        <v>1485900</v>
      </c>
      <c r="N109" s="295">
        <f>'[3]9. Vzdelávanie'!$U$36</f>
        <v>0</v>
      </c>
      <c r="O109" s="313">
        <f>'[3]9. Vzdelávanie'!$V$36</f>
        <v>0</v>
      </c>
      <c r="P109" s="297">
        <f t="shared" si="104"/>
        <v>1485900</v>
      </c>
      <c r="Q109" s="295">
        <f>'[3]9. Vzdelávanie'!$W$36</f>
        <v>1485900</v>
      </c>
      <c r="R109" s="295">
        <f>'[3]9. Vzdelávanie'!$X$36</f>
        <v>0</v>
      </c>
      <c r="S109" s="296">
        <f>'[3]9. Vzdelávanie'!$Y$36</f>
        <v>0</v>
      </c>
    </row>
    <row r="110" spans="1:19" ht="15.75" x14ac:dyDescent="0.25">
      <c r="A110" s="152"/>
      <c r="B110" s="316">
        <v>4</v>
      </c>
      <c r="C110" s="318" t="s">
        <v>465</v>
      </c>
      <c r="D110" s="297">
        <f t="shared" si="101"/>
        <v>1081611</v>
      </c>
      <c r="E110" s="295">
        <f>'[1]9. Vzdelávanie'!$T$41</f>
        <v>985045.2</v>
      </c>
      <c r="F110" s="295">
        <f>'[1]9. Vzdelávanie'!$U$41</f>
        <v>96565.8</v>
      </c>
      <c r="G110" s="296">
        <f>'[1]9. Vzdelávanie'!$V$41</f>
        <v>0</v>
      </c>
      <c r="H110" s="297">
        <f t="shared" si="102"/>
        <v>1155710</v>
      </c>
      <c r="I110" s="295">
        <f>'[2]9. Vzdelávanie'!$T$41</f>
        <v>1155710</v>
      </c>
      <c r="J110" s="295">
        <f>'[2]9. Vzdelávanie'!$U$41</f>
        <v>0</v>
      </c>
      <c r="K110" s="313">
        <f>'[2]9. Vzdelávanie'!$V$41</f>
        <v>0</v>
      </c>
      <c r="L110" s="297">
        <f t="shared" si="103"/>
        <v>1322208</v>
      </c>
      <c r="M110" s="295">
        <f>'[3]9. Vzdelávanie'!$T$41</f>
        <v>1253413</v>
      </c>
      <c r="N110" s="295">
        <f>'[3]9. Vzdelávanie'!$U$41</f>
        <v>68795</v>
      </c>
      <c r="O110" s="313">
        <f>'[3]9. Vzdelávanie'!$V$41</f>
        <v>0</v>
      </c>
      <c r="P110" s="297">
        <f t="shared" si="104"/>
        <v>1322050.93</v>
      </c>
      <c r="Q110" s="295">
        <f>'[3]9. Vzdelávanie'!$W$41</f>
        <v>1253413</v>
      </c>
      <c r="R110" s="295">
        <f>'[3]9. Vzdelávanie'!$X$41</f>
        <v>68637.929999999993</v>
      </c>
      <c r="S110" s="296">
        <f>'[3]9. Vzdelávanie'!$Y$41</f>
        <v>0</v>
      </c>
    </row>
    <row r="111" spans="1:19" ht="15.75" x14ac:dyDescent="0.25">
      <c r="A111" s="152"/>
      <c r="B111" s="316">
        <v>5</v>
      </c>
      <c r="C111" s="318" t="s">
        <v>466</v>
      </c>
      <c r="D111" s="297">
        <f t="shared" si="101"/>
        <v>952085.26</v>
      </c>
      <c r="E111" s="295">
        <f>'[1]9. Vzdelávanie'!$T$44</f>
        <v>918823</v>
      </c>
      <c r="F111" s="295">
        <f>'[1]9. Vzdelávanie'!$U$44</f>
        <v>33262.26</v>
      </c>
      <c r="G111" s="296">
        <f>'[1]9. Vzdelávanie'!$V$44</f>
        <v>0</v>
      </c>
      <c r="H111" s="297">
        <f t="shared" si="102"/>
        <v>1375038.5</v>
      </c>
      <c r="I111" s="295">
        <f>'[2]9. Vzdelávanie'!$T$44</f>
        <v>968248</v>
      </c>
      <c r="J111" s="295">
        <f>'[2]9. Vzdelávanie'!$U$44</f>
        <v>406790.5</v>
      </c>
      <c r="K111" s="313">
        <f>'[2]9. Vzdelávanie'!$V$44</f>
        <v>0</v>
      </c>
      <c r="L111" s="297">
        <f t="shared" si="103"/>
        <v>1026169</v>
      </c>
      <c r="M111" s="295">
        <f>'[3]9. Vzdelávanie'!$T$44</f>
        <v>1026169</v>
      </c>
      <c r="N111" s="295">
        <f>'[3]9. Vzdelávanie'!$U$44</f>
        <v>0</v>
      </c>
      <c r="O111" s="313">
        <f>'[3]9. Vzdelávanie'!$V$44</f>
        <v>0</v>
      </c>
      <c r="P111" s="297">
        <f t="shared" si="104"/>
        <v>1026169</v>
      </c>
      <c r="Q111" s="295">
        <f>'[3]9. Vzdelávanie'!$W$44</f>
        <v>1026169</v>
      </c>
      <c r="R111" s="295">
        <f>'[3]9. Vzdelávanie'!$X$44</f>
        <v>0</v>
      </c>
      <c r="S111" s="296">
        <f>'[3]9. Vzdelávanie'!$Y$44</f>
        <v>0</v>
      </c>
    </row>
    <row r="112" spans="1:19" ht="15.75" x14ac:dyDescent="0.25">
      <c r="A112" s="152"/>
      <c r="B112" s="316">
        <v>6</v>
      </c>
      <c r="C112" s="318" t="s">
        <v>467</v>
      </c>
      <c r="D112" s="297">
        <f t="shared" si="101"/>
        <v>570072.71</v>
      </c>
      <c r="E112" s="295">
        <f>'[1]9. Vzdelávanie'!$T$47</f>
        <v>559405</v>
      </c>
      <c r="F112" s="295">
        <f>'[1]9. Vzdelávanie'!$U$47</f>
        <v>10667.71</v>
      </c>
      <c r="G112" s="296">
        <f>'[1]9. Vzdelávanie'!$V$47</f>
        <v>0</v>
      </c>
      <c r="H112" s="297">
        <f t="shared" si="102"/>
        <v>658792.72</v>
      </c>
      <c r="I112" s="295">
        <f>'[2]9. Vzdelávanie'!$T$47</f>
        <v>607072</v>
      </c>
      <c r="J112" s="295">
        <f>'[2]9. Vzdelávanie'!$U$47</f>
        <v>51720.72</v>
      </c>
      <c r="K112" s="313">
        <f>'[2]9. Vzdelávanie'!$V$47</f>
        <v>0</v>
      </c>
      <c r="L112" s="297">
        <f t="shared" si="103"/>
        <v>590147</v>
      </c>
      <c r="M112" s="295">
        <f>'[3]9. Vzdelávanie'!$T$47</f>
        <v>590147</v>
      </c>
      <c r="N112" s="295">
        <f>'[3]9. Vzdelávanie'!$U$47</f>
        <v>0</v>
      </c>
      <c r="O112" s="313">
        <f>'[3]9. Vzdelávanie'!$V$47</f>
        <v>0</v>
      </c>
      <c r="P112" s="297">
        <f t="shared" si="104"/>
        <v>590147</v>
      </c>
      <c r="Q112" s="295">
        <f>'[3]9. Vzdelávanie'!$W$47</f>
        <v>590147</v>
      </c>
      <c r="R112" s="295">
        <f>'[3]9. Vzdelávanie'!$X$47</f>
        <v>0</v>
      </c>
      <c r="S112" s="296">
        <f>'[3]9. Vzdelávanie'!$Y$47</f>
        <v>0</v>
      </c>
    </row>
    <row r="113" spans="1:19" ht="15.75" x14ac:dyDescent="0.25">
      <c r="A113" s="152"/>
      <c r="B113" s="329" t="s">
        <v>286</v>
      </c>
      <c r="C113" s="318" t="s">
        <v>287</v>
      </c>
      <c r="D113" s="297">
        <f>SUM(D114:D115)</f>
        <v>894629</v>
      </c>
      <c r="E113" s="295">
        <f t="shared" ref="E113:G113" si="105">SUM(E114:E115)</f>
        <v>768749</v>
      </c>
      <c r="F113" s="295">
        <f t="shared" si="105"/>
        <v>125880</v>
      </c>
      <c r="G113" s="296">
        <f t="shared" si="105"/>
        <v>0</v>
      </c>
      <c r="H113" s="297">
        <f>SUM(H114:H115)</f>
        <v>819250</v>
      </c>
      <c r="I113" s="295">
        <f t="shared" ref="I113:S113" si="106">SUM(I114:I115)</f>
        <v>819250</v>
      </c>
      <c r="J113" s="295">
        <f t="shared" si="106"/>
        <v>0</v>
      </c>
      <c r="K113" s="313">
        <f t="shared" si="106"/>
        <v>0</v>
      </c>
      <c r="L113" s="297">
        <f t="shared" si="106"/>
        <v>749268</v>
      </c>
      <c r="M113" s="295">
        <f t="shared" si="106"/>
        <v>749268</v>
      </c>
      <c r="N113" s="295">
        <f t="shared" si="106"/>
        <v>0</v>
      </c>
      <c r="O113" s="313">
        <f t="shared" si="106"/>
        <v>0</v>
      </c>
      <c r="P113" s="297">
        <f t="shared" si="106"/>
        <v>749268</v>
      </c>
      <c r="Q113" s="295">
        <f t="shared" si="106"/>
        <v>749268</v>
      </c>
      <c r="R113" s="295">
        <f t="shared" si="106"/>
        <v>0</v>
      </c>
      <c r="S113" s="296">
        <f t="shared" si="106"/>
        <v>0</v>
      </c>
    </row>
    <row r="114" spans="1:19" ht="15.75" x14ac:dyDescent="0.25">
      <c r="A114" s="152"/>
      <c r="B114" s="316">
        <v>1</v>
      </c>
      <c r="C114" s="318" t="s">
        <v>288</v>
      </c>
      <c r="D114" s="297">
        <f>SUM(E114:G114)</f>
        <v>627824.67000000004</v>
      </c>
      <c r="E114" s="295">
        <f>'[1]9. Vzdelávanie'!$T$51</f>
        <v>557875</v>
      </c>
      <c r="F114" s="295">
        <f>'[1]9. Vzdelávanie'!$U$51</f>
        <v>69949.67</v>
      </c>
      <c r="G114" s="296">
        <f>'[1]9. Vzdelávanie'!$V$51</f>
        <v>0</v>
      </c>
      <c r="H114" s="297">
        <f>SUM(I114:K114)</f>
        <v>587000</v>
      </c>
      <c r="I114" s="295">
        <f>'[2]9. Vzdelávanie'!$T$51</f>
        <v>587000</v>
      </c>
      <c r="J114" s="295">
        <f>'[2]9. Vzdelávanie'!$U$51</f>
        <v>0</v>
      </c>
      <c r="K114" s="295">
        <f>'[2]9. Vzdelávanie'!$V$51</f>
        <v>0</v>
      </c>
      <c r="L114" s="297">
        <f>SUM(M114:O114)</f>
        <v>517868</v>
      </c>
      <c r="M114" s="295">
        <f>'[3]9. Vzdelávanie'!$T$51</f>
        <v>517868</v>
      </c>
      <c r="N114" s="295">
        <f>'[3]9. Vzdelávanie'!$U$51</f>
        <v>0</v>
      </c>
      <c r="O114" s="313">
        <f>'[3]9. Vzdelávanie'!$V$51</f>
        <v>0</v>
      </c>
      <c r="P114" s="297">
        <f>SUM(Q114:S114)</f>
        <v>517868</v>
      </c>
      <c r="Q114" s="295">
        <f>'[3]9. Vzdelávanie'!$W$51</f>
        <v>517868</v>
      </c>
      <c r="R114" s="295">
        <f>'[3]9. Vzdelávanie'!$X$51</f>
        <v>0</v>
      </c>
      <c r="S114" s="296">
        <f>'[3]9. Vzdelávanie'!$Y$51</f>
        <v>0</v>
      </c>
    </row>
    <row r="115" spans="1:19" ht="15.75" x14ac:dyDescent="0.25">
      <c r="A115" s="152"/>
      <c r="B115" s="316">
        <v>2</v>
      </c>
      <c r="C115" s="318" t="s">
        <v>289</v>
      </c>
      <c r="D115" s="297">
        <f t="shared" ref="D115:D118" si="107">SUM(E115:G115)</f>
        <v>266804.33</v>
      </c>
      <c r="E115" s="295">
        <f>'[1]9. Vzdelávanie'!$T$52</f>
        <v>210874</v>
      </c>
      <c r="F115" s="295">
        <f>'[1]9. Vzdelávanie'!$U$52</f>
        <v>55930.33</v>
      </c>
      <c r="G115" s="296">
        <f>'[1]9. Vzdelávanie'!$V$52</f>
        <v>0</v>
      </c>
      <c r="H115" s="297">
        <f t="shared" ref="H115:H118" si="108">SUM(I115:K115)</f>
        <v>232250</v>
      </c>
      <c r="I115" s="295">
        <f>'[2]9. Vzdelávanie'!$T$52</f>
        <v>232250</v>
      </c>
      <c r="J115" s="295">
        <f>'[2]9. Vzdelávanie'!$U$52</f>
        <v>0</v>
      </c>
      <c r="K115" s="295">
        <f>'[2]9. Vzdelávanie'!$V$52</f>
        <v>0</v>
      </c>
      <c r="L115" s="297">
        <f t="shared" ref="L115:L119" si="109">SUM(M115:O115)</f>
        <v>231400</v>
      </c>
      <c r="M115" s="295">
        <f>'[3]9. Vzdelávanie'!$T$52</f>
        <v>231400</v>
      </c>
      <c r="N115" s="295">
        <f>'[3]9. Vzdelávanie'!$U$52</f>
        <v>0</v>
      </c>
      <c r="O115" s="313">
        <f>'[3]9. Vzdelávanie'!$V$52</f>
        <v>0</v>
      </c>
      <c r="P115" s="297">
        <f t="shared" ref="P115:P119" si="110">SUM(Q115:S115)</f>
        <v>231400</v>
      </c>
      <c r="Q115" s="295">
        <f>'[3]9. Vzdelávanie'!$W$52</f>
        <v>231400</v>
      </c>
      <c r="R115" s="295">
        <f>'[3]9. Vzdelávanie'!$X$52</f>
        <v>0</v>
      </c>
      <c r="S115" s="296">
        <f>'[3]9. Vzdelávanie'!$Y$52</f>
        <v>0</v>
      </c>
    </row>
    <row r="116" spans="1:19" ht="15.75" x14ac:dyDescent="0.25">
      <c r="A116" s="152"/>
      <c r="B116" s="329" t="s">
        <v>290</v>
      </c>
      <c r="C116" s="318" t="s">
        <v>291</v>
      </c>
      <c r="D116" s="297">
        <f t="shared" si="107"/>
        <v>258416.58000000002</v>
      </c>
      <c r="E116" s="295">
        <f>'[1]9. Vzdelávanie'!$T$53</f>
        <v>258416.58000000002</v>
      </c>
      <c r="F116" s="295">
        <f>'[1]9. Vzdelávanie'!$U$53</f>
        <v>0</v>
      </c>
      <c r="G116" s="296">
        <f>'[1]9. Vzdelávanie'!$V$53</f>
        <v>0</v>
      </c>
      <c r="H116" s="297">
        <f t="shared" si="108"/>
        <v>303479.23</v>
      </c>
      <c r="I116" s="295">
        <f>'[2]9. Vzdelávanie'!$T$53</f>
        <v>303479.23</v>
      </c>
      <c r="J116" s="295">
        <f>'[2]9. Vzdelávanie'!$U$53</f>
        <v>0</v>
      </c>
      <c r="K116" s="313">
        <f>'[2]9. Vzdelávanie'!$V$53</f>
        <v>0</v>
      </c>
      <c r="L116" s="297">
        <f t="shared" si="109"/>
        <v>351151</v>
      </c>
      <c r="M116" s="295">
        <f>'[3]9. Vzdelávanie'!$T$53</f>
        <v>351151</v>
      </c>
      <c r="N116" s="295">
        <f>'[3]9. Vzdelávanie'!$U$53</f>
        <v>0</v>
      </c>
      <c r="O116" s="313">
        <f>'[3]9. Vzdelávanie'!$V$53</f>
        <v>0</v>
      </c>
      <c r="P116" s="297">
        <f t="shared" si="110"/>
        <v>344600.22</v>
      </c>
      <c r="Q116" s="295">
        <f>'[3]9. Vzdelávanie'!$W$53</f>
        <v>344600.22</v>
      </c>
      <c r="R116" s="295">
        <f>'[3]9. Vzdelávanie'!$X$53</f>
        <v>0</v>
      </c>
      <c r="S116" s="296">
        <f>'[3]9. Vzdelávanie'!$Y$53</f>
        <v>0</v>
      </c>
    </row>
    <row r="117" spans="1:19" ht="15.75" x14ac:dyDescent="0.25">
      <c r="A117" s="152"/>
      <c r="B117" s="329" t="s">
        <v>292</v>
      </c>
      <c r="C117" s="318" t="s">
        <v>293</v>
      </c>
      <c r="D117" s="297">
        <f t="shared" si="107"/>
        <v>483515.67</v>
      </c>
      <c r="E117" s="295">
        <f>'[1]9. Vzdelávanie'!$T$70</f>
        <v>470295.67</v>
      </c>
      <c r="F117" s="295">
        <f>'[1]9. Vzdelávanie'!$U$70</f>
        <v>13220</v>
      </c>
      <c r="G117" s="296">
        <f>'[1]9. Vzdelávanie'!$V$70</f>
        <v>0</v>
      </c>
      <c r="H117" s="297">
        <f t="shared" si="108"/>
        <v>767588.03</v>
      </c>
      <c r="I117" s="295">
        <f>'[2]9. Vzdelávanie'!$T$70</f>
        <v>760377.03</v>
      </c>
      <c r="J117" s="295">
        <f>'[2]9. Vzdelávanie'!$U$70</f>
        <v>7211</v>
      </c>
      <c r="K117" s="295">
        <f>'[2]9. Vzdelávanie'!$V$70</f>
        <v>0</v>
      </c>
      <c r="L117" s="297">
        <f t="shared" si="109"/>
        <v>859124</v>
      </c>
      <c r="M117" s="295">
        <f>'[3]9. Vzdelávanie'!$T$70</f>
        <v>832815</v>
      </c>
      <c r="N117" s="295">
        <f>'[3]9. Vzdelávanie'!$U$70</f>
        <v>26309</v>
      </c>
      <c r="O117" s="313">
        <f>'[3]9. Vzdelávanie'!$V$70</f>
        <v>0</v>
      </c>
      <c r="P117" s="297">
        <f t="shared" si="110"/>
        <v>647288.85000000009</v>
      </c>
      <c r="Q117" s="295">
        <f>'[3]9. Vzdelávanie'!$W$70</f>
        <v>621982.06000000006</v>
      </c>
      <c r="R117" s="295">
        <f>'[3]9. Vzdelávanie'!$X$70</f>
        <v>25306.79</v>
      </c>
      <c r="S117" s="296">
        <f>'[3]9. Vzdelávanie'!$Y$70</f>
        <v>0</v>
      </c>
    </row>
    <row r="118" spans="1:19" ht="15.75" x14ac:dyDescent="0.25">
      <c r="A118" s="152"/>
      <c r="B118" s="458" t="s">
        <v>294</v>
      </c>
      <c r="C118" s="459" t="s">
        <v>413</v>
      </c>
      <c r="D118" s="297">
        <f t="shared" si="107"/>
        <v>2878.63</v>
      </c>
      <c r="E118" s="295">
        <f>'[1]9. Vzdelávanie'!$T$71</f>
        <v>2878.63</v>
      </c>
      <c r="F118" s="295">
        <f>'[1]9. Vzdelávanie'!$U$71</f>
        <v>0</v>
      </c>
      <c r="G118" s="296">
        <f>'[1]9. Vzdelávanie'!$V$71</f>
        <v>0</v>
      </c>
      <c r="H118" s="297">
        <f t="shared" si="108"/>
        <v>96439.18</v>
      </c>
      <c r="I118" s="295">
        <f>'[2]9. Vzdelávanie'!$T$71</f>
        <v>96439.18</v>
      </c>
      <c r="J118" s="295">
        <f>'[2]9. Vzdelávanie'!$U$71</f>
        <v>0</v>
      </c>
      <c r="K118" s="313">
        <f>'[2]9. Vzdelávanie'!$V$71</f>
        <v>0</v>
      </c>
      <c r="L118" s="297">
        <f t="shared" si="109"/>
        <v>213494</v>
      </c>
      <c r="M118" s="295">
        <f>'[3]9. Vzdelávanie'!$T$71</f>
        <v>213494</v>
      </c>
      <c r="N118" s="295">
        <f>'[3]9. Vzdelávanie'!$U$71</f>
        <v>0</v>
      </c>
      <c r="O118" s="313">
        <f>'[3]9. Vzdelávanie'!$V$71</f>
        <v>0</v>
      </c>
      <c r="P118" s="297">
        <f t="shared" si="110"/>
        <v>161788.28999999998</v>
      </c>
      <c r="Q118" s="295">
        <f>'[3]9. Vzdelávanie'!$W$71</f>
        <v>161788.28999999998</v>
      </c>
      <c r="R118" s="295">
        <f>'[3]9. Vzdelávanie'!$X$71</f>
        <v>0</v>
      </c>
      <c r="S118" s="296">
        <f>'[3]9. Vzdelávanie'!$Y$71</f>
        <v>0</v>
      </c>
    </row>
    <row r="119" spans="1:19" ht="16.5" thickBot="1" x14ac:dyDescent="0.3">
      <c r="A119" s="152"/>
      <c r="B119" s="457" t="s">
        <v>478</v>
      </c>
      <c r="C119" s="426" t="s">
        <v>479</v>
      </c>
      <c r="D119" s="460">
        <f>SUM(E119:G119)</f>
        <v>529127.59</v>
      </c>
      <c r="E119" s="461">
        <f>'[1]9. Vzdelávanie'!$T$78</f>
        <v>529127.59</v>
      </c>
      <c r="F119" s="461">
        <f>'[1]9. Vzdelávanie'!$U$78</f>
        <v>0</v>
      </c>
      <c r="G119" s="462">
        <f>'[1]9. Vzdelávanie'!$V$78</f>
        <v>0</v>
      </c>
      <c r="H119" s="460">
        <f>SUM(I119:K119)</f>
        <v>366054.28</v>
      </c>
      <c r="I119" s="461">
        <f>'[2]9. Vzdelávanie'!$T$78</f>
        <v>366054.28</v>
      </c>
      <c r="J119" s="461">
        <f>'[2]9. Vzdelávanie'!$U$78</f>
        <v>0</v>
      </c>
      <c r="K119" s="461">
        <f>'[2]9. Vzdelávanie'!$V$78</f>
        <v>0</v>
      </c>
      <c r="L119" s="311">
        <f t="shared" si="109"/>
        <v>773494</v>
      </c>
      <c r="M119" s="461">
        <f>'[3]9. Vzdelávanie'!$T$78</f>
        <v>773494</v>
      </c>
      <c r="N119" s="461">
        <f>'[3]9. Vzdelávanie'!$U$78</f>
        <v>0</v>
      </c>
      <c r="O119" s="695">
        <f>'[3]9. Vzdelávanie'!$V$78</f>
        <v>0</v>
      </c>
      <c r="P119" s="311">
        <f t="shared" si="110"/>
        <v>388913.99</v>
      </c>
      <c r="Q119" s="461">
        <f>'[3]9. Vzdelávanie'!$W$78</f>
        <v>388913.99</v>
      </c>
      <c r="R119" s="461">
        <f>'[3]9. Vzdelávanie'!$X$78</f>
        <v>0</v>
      </c>
      <c r="S119" s="462">
        <f>'[3]9. Vzdelávanie'!$Y$78</f>
        <v>0</v>
      </c>
    </row>
    <row r="120" spans="1:19" s="151" customFormat="1" ht="15.75" x14ac:dyDescent="0.25">
      <c r="A120" s="153"/>
      <c r="B120" s="321" t="s">
        <v>296</v>
      </c>
      <c r="C120" s="333"/>
      <c r="D120" s="308">
        <f>D121+D122+D130</f>
        <v>402339.41000000003</v>
      </c>
      <c r="E120" s="309">
        <f t="shared" ref="E120:G120" si="111">E121+E122+E130</f>
        <v>385172.31000000006</v>
      </c>
      <c r="F120" s="309">
        <f t="shared" si="111"/>
        <v>17167.099999999999</v>
      </c>
      <c r="G120" s="400">
        <f t="shared" si="111"/>
        <v>0</v>
      </c>
      <c r="H120" s="308">
        <f>H121+H122+H130</f>
        <v>335887.68999999994</v>
      </c>
      <c r="I120" s="309">
        <f t="shared" ref="I120:S120" si="112">I121+I122+I130</f>
        <v>315887.68999999994</v>
      </c>
      <c r="J120" s="309">
        <f t="shared" si="112"/>
        <v>20000</v>
      </c>
      <c r="K120" s="400">
        <f t="shared" si="112"/>
        <v>0</v>
      </c>
      <c r="L120" s="308">
        <f t="shared" si="112"/>
        <v>346510</v>
      </c>
      <c r="M120" s="309">
        <f t="shared" si="112"/>
        <v>326310</v>
      </c>
      <c r="N120" s="309">
        <f t="shared" si="112"/>
        <v>20200</v>
      </c>
      <c r="O120" s="400">
        <f t="shared" si="112"/>
        <v>0</v>
      </c>
      <c r="P120" s="308">
        <f t="shared" si="112"/>
        <v>304046.42</v>
      </c>
      <c r="Q120" s="309">
        <f t="shared" si="112"/>
        <v>283863.36999999994</v>
      </c>
      <c r="R120" s="309">
        <f t="shared" si="112"/>
        <v>20183.05</v>
      </c>
      <c r="S120" s="310">
        <f t="shared" si="112"/>
        <v>0</v>
      </c>
    </row>
    <row r="121" spans="1:19" ht="15.75" x14ac:dyDescent="0.25">
      <c r="A121" s="149"/>
      <c r="B121" s="329" t="s">
        <v>297</v>
      </c>
      <c r="C121" s="318" t="s">
        <v>298</v>
      </c>
      <c r="D121" s="297">
        <f>SUM(E121:G121)</f>
        <v>1901.47</v>
      </c>
      <c r="E121" s="295">
        <f>'[1]10. Šport'!$T$4</f>
        <v>1901.47</v>
      </c>
      <c r="F121" s="295">
        <f>'[1]10. Šport'!$U$4</f>
        <v>0</v>
      </c>
      <c r="G121" s="313">
        <f>'[1]10. Šport'!$V$4</f>
        <v>0</v>
      </c>
      <c r="H121" s="297">
        <f>SUM(I121:K121)</f>
        <v>1150.96</v>
      </c>
      <c r="I121" s="295">
        <f>'[2]10. Šport'!$T$4</f>
        <v>1150.96</v>
      </c>
      <c r="J121" s="295">
        <f>'[2]10. Šport'!$U$4</f>
        <v>0</v>
      </c>
      <c r="K121" s="313">
        <f>'[2]10. Šport'!$V$4</f>
        <v>0</v>
      </c>
      <c r="L121" s="297">
        <f>SUM(M121:O121)</f>
        <v>4000</v>
      </c>
      <c r="M121" s="295">
        <f>'[3]10. Šport'!$T$4</f>
        <v>4000</v>
      </c>
      <c r="N121" s="295">
        <f>'[3]10. Šport'!$U$4</f>
        <v>0</v>
      </c>
      <c r="O121" s="313">
        <f>'[3]10. Šport'!$V$4</f>
        <v>0</v>
      </c>
      <c r="P121" s="297">
        <f>SUM(Q121:S121)</f>
        <v>1332.76</v>
      </c>
      <c r="Q121" s="295">
        <f>'[3]10. Šport'!$W$4</f>
        <v>1332.76</v>
      </c>
      <c r="R121" s="295">
        <f>'[3]10. Šport'!$X$4</f>
        <v>0</v>
      </c>
      <c r="S121" s="296">
        <f>'[3]10. Šport'!$Y$4</f>
        <v>0</v>
      </c>
    </row>
    <row r="122" spans="1:19" ht="15.75" x14ac:dyDescent="0.25">
      <c r="A122" s="149"/>
      <c r="B122" s="329" t="s">
        <v>299</v>
      </c>
      <c r="C122" s="318" t="s">
        <v>300</v>
      </c>
      <c r="D122" s="297">
        <f>SUM(D123:D129)</f>
        <v>329077.94000000006</v>
      </c>
      <c r="E122" s="295">
        <f t="shared" ref="E122:G122" si="113">SUM(E123:E129)</f>
        <v>311910.84000000008</v>
      </c>
      <c r="F122" s="295">
        <f t="shared" si="113"/>
        <v>17167.099999999999</v>
      </c>
      <c r="G122" s="313">
        <f t="shared" si="113"/>
        <v>0</v>
      </c>
      <c r="H122" s="297">
        <f>SUM(H123:H129)</f>
        <v>331560.17999999993</v>
      </c>
      <c r="I122" s="295">
        <f t="shared" ref="I122:S122" si="114">SUM(I123:I129)</f>
        <v>311560.17999999993</v>
      </c>
      <c r="J122" s="295">
        <f t="shared" si="114"/>
        <v>20000</v>
      </c>
      <c r="K122" s="313">
        <f t="shared" si="114"/>
        <v>0</v>
      </c>
      <c r="L122" s="297">
        <f t="shared" si="114"/>
        <v>332510</v>
      </c>
      <c r="M122" s="295">
        <f t="shared" si="114"/>
        <v>312310</v>
      </c>
      <c r="N122" s="295">
        <f t="shared" si="114"/>
        <v>20200</v>
      </c>
      <c r="O122" s="313">
        <f t="shared" si="114"/>
        <v>0</v>
      </c>
      <c r="P122" s="297">
        <f t="shared" si="114"/>
        <v>293779.19</v>
      </c>
      <c r="Q122" s="295">
        <f t="shared" si="114"/>
        <v>273596.13999999996</v>
      </c>
      <c r="R122" s="295">
        <f t="shared" si="114"/>
        <v>20183.05</v>
      </c>
      <c r="S122" s="296">
        <f t="shared" si="114"/>
        <v>0</v>
      </c>
    </row>
    <row r="123" spans="1:19" ht="15.75" x14ac:dyDescent="0.25">
      <c r="A123" s="149"/>
      <c r="B123" s="316">
        <v>1</v>
      </c>
      <c r="C123" s="318" t="s">
        <v>301</v>
      </c>
      <c r="D123" s="297">
        <f>SUM(E123:G123)</f>
        <v>43355.839999999997</v>
      </c>
      <c r="E123" s="295">
        <f>'[1]10. Šport'!$T$12</f>
        <v>43355.839999999997</v>
      </c>
      <c r="F123" s="295">
        <f>'[1]10. Šport'!$U$12</f>
        <v>0</v>
      </c>
      <c r="G123" s="313">
        <f>'[1]10. Šport'!$V$12</f>
        <v>0</v>
      </c>
      <c r="H123" s="297">
        <f>SUM(I123:K123)</f>
        <v>53560.94999999999</v>
      </c>
      <c r="I123" s="295">
        <f>'[2]10. Šport'!$T$12</f>
        <v>53560.94999999999</v>
      </c>
      <c r="J123" s="295">
        <f>'[2]10. Šport'!$U$12</f>
        <v>0</v>
      </c>
      <c r="K123" s="313">
        <f>'[2]10. Šport'!$V$12</f>
        <v>0</v>
      </c>
      <c r="L123" s="297">
        <f>SUM(M123:O123)</f>
        <v>38940</v>
      </c>
      <c r="M123" s="295">
        <f>'[3]10. Šport'!$T$12</f>
        <v>38940</v>
      </c>
      <c r="N123" s="295">
        <f>'[3]10. Šport'!$U$12</f>
        <v>0</v>
      </c>
      <c r="O123" s="313">
        <f>'[3]10. Šport'!$V$12</f>
        <v>0</v>
      </c>
      <c r="P123" s="297">
        <f>SUM(Q123:S123)</f>
        <v>21972.060000000005</v>
      </c>
      <c r="Q123" s="295">
        <f>'[3]10. Šport'!$W$12</f>
        <v>21972.060000000005</v>
      </c>
      <c r="R123" s="295">
        <f>'[3]10. Šport'!$X$12</f>
        <v>0</v>
      </c>
      <c r="S123" s="296">
        <f>'[3]10. Šport'!$Y$12</f>
        <v>0</v>
      </c>
    </row>
    <row r="124" spans="1:19" ht="15.75" x14ac:dyDescent="0.25">
      <c r="A124" s="149"/>
      <c r="B124" s="316">
        <v>2</v>
      </c>
      <c r="C124" s="318" t="s">
        <v>302</v>
      </c>
      <c r="D124" s="297">
        <f t="shared" ref="D124:D130" si="115">SUM(E124:G124)</f>
        <v>51243.74</v>
      </c>
      <c r="E124" s="295">
        <f>'[1]10. Šport'!$T$30</f>
        <v>51243.74</v>
      </c>
      <c r="F124" s="295">
        <f>'[1]10. Šport'!$U$30</f>
        <v>0</v>
      </c>
      <c r="G124" s="313">
        <f>'[1]10. Šport'!$V$30</f>
        <v>0</v>
      </c>
      <c r="H124" s="297">
        <f t="shared" ref="H124:H128" si="116">SUM(I124:K124)</f>
        <v>61876.28</v>
      </c>
      <c r="I124" s="295">
        <f>'[2]10. Šport'!$T$30</f>
        <v>61876.28</v>
      </c>
      <c r="J124" s="295">
        <f>'[2]10. Šport'!$U$30</f>
        <v>0</v>
      </c>
      <c r="K124" s="313">
        <f>'[2]10. Šport'!$V$30</f>
        <v>0</v>
      </c>
      <c r="L124" s="297">
        <f t="shared" ref="L124:L130" si="117">SUM(M124:O124)</f>
        <v>60300</v>
      </c>
      <c r="M124" s="295">
        <f>'[3]10. Šport'!$T$30</f>
        <v>60300</v>
      </c>
      <c r="N124" s="295">
        <f>'[3]10. Šport'!$U$30</f>
        <v>0</v>
      </c>
      <c r="O124" s="313">
        <f>'[3]10. Šport'!$V$30</f>
        <v>0</v>
      </c>
      <c r="P124" s="297">
        <f t="shared" ref="P124:P130" si="118">SUM(Q124:S124)</f>
        <v>51888.53</v>
      </c>
      <c r="Q124" s="295">
        <f>'[3]10. Šport'!$W$30</f>
        <v>51888.53</v>
      </c>
      <c r="R124" s="295">
        <f>'[3]10. Šport'!$X$30</f>
        <v>0</v>
      </c>
      <c r="S124" s="296">
        <f>'[3]10. Šport'!$Y$30</f>
        <v>0</v>
      </c>
    </row>
    <row r="125" spans="1:19" ht="15.75" x14ac:dyDescent="0.25">
      <c r="A125" s="149"/>
      <c r="B125" s="316">
        <v>3</v>
      </c>
      <c r="C125" s="318" t="s">
        <v>303</v>
      </c>
      <c r="D125" s="297">
        <f t="shared" si="115"/>
        <v>15717.44</v>
      </c>
      <c r="E125" s="295">
        <f>'[1]10. Šport'!$T$47</f>
        <v>15717.44</v>
      </c>
      <c r="F125" s="295">
        <f>'[1]10. Šport'!$U$47</f>
        <v>0</v>
      </c>
      <c r="G125" s="313">
        <f>'[1]10. Šport'!$V$47</f>
        <v>0</v>
      </c>
      <c r="H125" s="297">
        <f t="shared" si="116"/>
        <v>36673.47</v>
      </c>
      <c r="I125" s="295">
        <f>'[2]10. Šport'!$T$47</f>
        <v>16673.47</v>
      </c>
      <c r="J125" s="295">
        <f>'[2]10. Šport'!$U$47</f>
        <v>20000</v>
      </c>
      <c r="K125" s="313">
        <f>'[2]10. Šport'!$V$47</f>
        <v>0</v>
      </c>
      <c r="L125" s="297">
        <f t="shared" si="117"/>
        <v>35500</v>
      </c>
      <c r="M125" s="295">
        <f>'[3]10. Šport'!$T$48</f>
        <v>18500</v>
      </c>
      <c r="N125" s="295">
        <f>'[3]10. Šport'!$U$48</f>
        <v>17000</v>
      </c>
      <c r="O125" s="313">
        <f>'[3]10. Šport'!$V$48</f>
        <v>0</v>
      </c>
      <c r="P125" s="297">
        <f t="shared" si="118"/>
        <v>34292.68</v>
      </c>
      <c r="Q125" s="295">
        <f>'[3]10. Šport'!$W$48</f>
        <v>17309.63</v>
      </c>
      <c r="R125" s="295">
        <f>'[3]10. Šport'!$X$48</f>
        <v>16983.05</v>
      </c>
      <c r="S125" s="296">
        <f>'[3]10. Šport'!$Y$48</f>
        <v>0</v>
      </c>
    </row>
    <row r="126" spans="1:19" ht="15.75" x14ac:dyDescent="0.25">
      <c r="A126" s="149"/>
      <c r="B126" s="316">
        <v>4</v>
      </c>
      <c r="C126" s="318" t="s">
        <v>304</v>
      </c>
      <c r="D126" s="297">
        <f t="shared" si="115"/>
        <v>192910.36000000004</v>
      </c>
      <c r="E126" s="295">
        <f>'[1]10. Šport'!$T$57</f>
        <v>175743.26000000004</v>
      </c>
      <c r="F126" s="295">
        <f>'[1]10. Šport'!$U$57</f>
        <v>17167.099999999999</v>
      </c>
      <c r="G126" s="313">
        <f>'[1]10. Šport'!$V$57</f>
        <v>0</v>
      </c>
      <c r="H126" s="297">
        <f t="shared" si="116"/>
        <v>152399.13999999998</v>
      </c>
      <c r="I126" s="295">
        <f>'[2]10. Šport'!$T$57</f>
        <v>152399.13999999998</v>
      </c>
      <c r="J126" s="295">
        <f>'[2]10. Šport'!$U$57</f>
        <v>0</v>
      </c>
      <c r="K126" s="313">
        <f>'[2]10. Šport'!$V$57</f>
        <v>0</v>
      </c>
      <c r="L126" s="297">
        <f t="shared" si="117"/>
        <v>166700</v>
      </c>
      <c r="M126" s="295">
        <f>'[3]10. Šport'!$T$58</f>
        <v>163500</v>
      </c>
      <c r="N126" s="295">
        <f>'[3]10. Šport'!$U$58</f>
        <v>3200</v>
      </c>
      <c r="O126" s="313">
        <f>'[3]10. Šport'!$V$58</f>
        <v>0</v>
      </c>
      <c r="P126" s="297">
        <f t="shared" si="118"/>
        <v>163155.13999999998</v>
      </c>
      <c r="Q126" s="295">
        <f>'[3]10. Šport'!$W$58</f>
        <v>159955.13999999998</v>
      </c>
      <c r="R126" s="295">
        <f>'[3]10. Šport'!$X$58</f>
        <v>3200</v>
      </c>
      <c r="S126" s="296">
        <f>'[3]10. Šport'!$Y$58</f>
        <v>0</v>
      </c>
    </row>
    <row r="127" spans="1:19" ht="15.75" x14ac:dyDescent="0.25">
      <c r="A127" s="149"/>
      <c r="B127" s="316">
        <v>5</v>
      </c>
      <c r="C127" s="318" t="s">
        <v>305</v>
      </c>
      <c r="D127" s="297">
        <f t="shared" si="115"/>
        <v>7084.45</v>
      </c>
      <c r="E127" s="295">
        <f>'[1]10. Šport'!$T$77</f>
        <v>7084.45</v>
      </c>
      <c r="F127" s="295">
        <f>'[1]10. Šport'!$U$77</f>
        <v>0</v>
      </c>
      <c r="G127" s="313">
        <f>'[1]10. Šport'!$V$77</f>
        <v>0</v>
      </c>
      <c r="H127" s="297">
        <f t="shared" si="116"/>
        <v>8430.35</v>
      </c>
      <c r="I127" s="295">
        <f>'[2]10. Šport'!$T$77</f>
        <v>8430.35</v>
      </c>
      <c r="J127" s="295">
        <f>'[2]10. Šport'!$U$77</f>
        <v>0</v>
      </c>
      <c r="K127" s="313">
        <f>'[2]10. Šport'!$V$77</f>
        <v>0</v>
      </c>
      <c r="L127" s="297">
        <f t="shared" si="117"/>
        <v>9250</v>
      </c>
      <c r="M127" s="295">
        <f>'[3]10. Šport'!$T$78</f>
        <v>9250</v>
      </c>
      <c r="N127" s="295">
        <f>'[3]10. Šport'!$U$78</f>
        <v>0</v>
      </c>
      <c r="O127" s="313">
        <f>'[3]10. Šport'!$V$78</f>
        <v>0</v>
      </c>
      <c r="P127" s="297">
        <f t="shared" si="118"/>
        <v>7935.4</v>
      </c>
      <c r="Q127" s="295">
        <f>'[3]10. Šport'!$W$78</f>
        <v>7935.4</v>
      </c>
      <c r="R127" s="295">
        <f>'[3]10. Šport'!$X$78</f>
        <v>0</v>
      </c>
      <c r="S127" s="296">
        <f>'[3]10. Šport'!$Y$78</f>
        <v>0</v>
      </c>
    </row>
    <row r="128" spans="1:19" ht="15.75" x14ac:dyDescent="0.25">
      <c r="A128" s="149"/>
      <c r="B128" s="334">
        <v>6</v>
      </c>
      <c r="C128" s="335" t="s">
        <v>386</v>
      </c>
      <c r="D128" s="297">
        <f t="shared" si="115"/>
        <v>266.20999999999998</v>
      </c>
      <c r="E128" s="295">
        <f>'[1]10. Šport'!$T$85</f>
        <v>266.20999999999998</v>
      </c>
      <c r="F128" s="295">
        <f>'[1]10. Šport'!$U$85</f>
        <v>0</v>
      </c>
      <c r="G128" s="313">
        <f>'[1]10. Šport'!$V$85</f>
        <v>0</v>
      </c>
      <c r="H128" s="297">
        <f t="shared" si="116"/>
        <v>238.1</v>
      </c>
      <c r="I128" s="295">
        <f>'[2]10. Šport'!$T$85</f>
        <v>238.1</v>
      </c>
      <c r="J128" s="295">
        <f>'[2]10. Šport'!$U$85</f>
        <v>0</v>
      </c>
      <c r="K128" s="313">
        <f>'[2]10. Šport'!$V$85</f>
        <v>0</v>
      </c>
      <c r="L128" s="297">
        <f t="shared" si="117"/>
        <v>820</v>
      </c>
      <c r="M128" s="295">
        <f>'[3]10. Šport'!$T$86</f>
        <v>820</v>
      </c>
      <c r="N128" s="295">
        <f>'[3]10. Šport'!$U$86</f>
        <v>0</v>
      </c>
      <c r="O128" s="313">
        <f>'[3]10. Šport'!$V$86</f>
        <v>0</v>
      </c>
      <c r="P128" s="297">
        <f t="shared" si="118"/>
        <v>239.93</v>
      </c>
      <c r="Q128" s="295">
        <f>'[3]10. Šport'!$W$86</f>
        <v>239.93</v>
      </c>
      <c r="R128" s="295">
        <f>'[3]10. Šport'!$X$86</f>
        <v>0</v>
      </c>
      <c r="S128" s="296">
        <f>'[3]10. Šport'!$Y$86</f>
        <v>0</v>
      </c>
    </row>
    <row r="129" spans="1:19" ht="15.75" x14ac:dyDescent="0.25">
      <c r="A129" s="149"/>
      <c r="B129" s="334">
        <v>7</v>
      </c>
      <c r="C129" s="335" t="s">
        <v>474</v>
      </c>
      <c r="D129" s="297">
        <f>SUM(E129:G129)</f>
        <v>18499.900000000001</v>
      </c>
      <c r="E129" s="295">
        <f>'[1]10. Šport'!$T$90</f>
        <v>18499.900000000001</v>
      </c>
      <c r="F129" s="295">
        <f>'[1]10. Šport'!$U$90</f>
        <v>0</v>
      </c>
      <c r="G129" s="295">
        <f>'[1]10. Šport'!$V$90</f>
        <v>0</v>
      </c>
      <c r="H129" s="297">
        <f>SUM(I129:K129)</f>
        <v>18381.89</v>
      </c>
      <c r="I129" s="295">
        <f>'[2]10. Šport'!$T$90</f>
        <v>18381.89</v>
      </c>
      <c r="J129" s="295">
        <f>'[2]10. Šport'!$U$90</f>
        <v>0</v>
      </c>
      <c r="K129" s="313">
        <f>'[2]10. Šport'!$V$90</f>
        <v>0</v>
      </c>
      <c r="L129" s="297">
        <f t="shared" si="117"/>
        <v>21000</v>
      </c>
      <c r="M129" s="295">
        <f>'[3]10. Šport'!$T$91</f>
        <v>21000</v>
      </c>
      <c r="N129" s="295">
        <f>'[3]10. Šport'!$U$91</f>
        <v>0</v>
      </c>
      <c r="O129" s="313">
        <f>'[3]10. Šport'!$V$91</f>
        <v>0</v>
      </c>
      <c r="P129" s="297">
        <f t="shared" si="118"/>
        <v>14295.45</v>
      </c>
      <c r="Q129" s="295">
        <f>'[3]10. Šport'!$W$91</f>
        <v>14295.45</v>
      </c>
      <c r="R129" s="295">
        <f>'[3]10. Šport'!$X$91</f>
        <v>0</v>
      </c>
      <c r="S129" s="296">
        <f>'[3]10. Šport'!$Y$91</f>
        <v>0</v>
      </c>
    </row>
    <row r="130" spans="1:19" ht="16.5" thickBot="1" x14ac:dyDescent="0.3">
      <c r="A130" s="149"/>
      <c r="B130" s="324" t="s">
        <v>306</v>
      </c>
      <c r="C130" s="320" t="s">
        <v>307</v>
      </c>
      <c r="D130" s="311">
        <f t="shared" si="115"/>
        <v>71360</v>
      </c>
      <c r="E130" s="312">
        <f>'[1]10. Šport'!$T$98</f>
        <v>71360</v>
      </c>
      <c r="F130" s="312">
        <f>'[1]10. Šport'!$U$98</f>
        <v>0</v>
      </c>
      <c r="G130" s="424">
        <f>'[1]10. Šport'!$V$98</f>
        <v>0</v>
      </c>
      <c r="H130" s="311">
        <f t="shared" ref="H130" si="119">SUM(I130:K130)</f>
        <v>3176.55</v>
      </c>
      <c r="I130" s="312">
        <f>'[2]10. Šport'!$T$98</f>
        <v>3176.55</v>
      </c>
      <c r="J130" s="312">
        <f>'[2]10. Šport'!$U$98</f>
        <v>0</v>
      </c>
      <c r="K130" s="424">
        <f>'[2]10. Šport'!$V$98</f>
        <v>0</v>
      </c>
      <c r="L130" s="311">
        <f t="shared" si="117"/>
        <v>10000</v>
      </c>
      <c r="M130" s="312">
        <f>'[3]10. Šport'!$T$99</f>
        <v>10000</v>
      </c>
      <c r="N130" s="312">
        <f>'[3]10. Šport'!$U$99</f>
        <v>0</v>
      </c>
      <c r="O130" s="424">
        <f>'[3]10. Šport'!$V$99</f>
        <v>0</v>
      </c>
      <c r="P130" s="311">
        <f t="shared" si="118"/>
        <v>8934.4699999999993</v>
      </c>
      <c r="Q130" s="312">
        <f>'[3]10. Šport'!$W$99</f>
        <v>8934.4699999999993</v>
      </c>
      <c r="R130" s="312">
        <f>'[3]10. Šport'!$X$99</f>
        <v>0</v>
      </c>
      <c r="S130" s="348">
        <f>'[3]10. Šport'!$Y$99</f>
        <v>0</v>
      </c>
    </row>
    <row r="131" spans="1:19" s="151" customFormat="1" ht="15.75" x14ac:dyDescent="0.25">
      <c r="B131" s="321" t="s">
        <v>308</v>
      </c>
      <c r="C131" s="333"/>
      <c r="D131" s="308">
        <f>D132+D133+D138+D139</f>
        <v>1487864.23</v>
      </c>
      <c r="E131" s="309">
        <f t="shared" ref="E131:G131" si="120">E132+E133+E138+E139</f>
        <v>890987.36999999988</v>
      </c>
      <c r="F131" s="309">
        <f t="shared" si="120"/>
        <v>591439.03</v>
      </c>
      <c r="G131" s="400">
        <f t="shared" si="120"/>
        <v>5437.83</v>
      </c>
      <c r="H131" s="308">
        <f>H132+H133+H138+H139</f>
        <v>637231.72</v>
      </c>
      <c r="I131" s="309">
        <f t="shared" ref="I131:S131" si="121">I132+I133+I138+I139</f>
        <v>632876.43000000005</v>
      </c>
      <c r="J131" s="309">
        <f t="shared" si="121"/>
        <v>0</v>
      </c>
      <c r="K131" s="400">
        <f t="shared" si="121"/>
        <v>4355.29</v>
      </c>
      <c r="L131" s="308">
        <f t="shared" si="121"/>
        <v>3304210</v>
      </c>
      <c r="M131" s="309">
        <f t="shared" si="121"/>
        <v>819335</v>
      </c>
      <c r="N131" s="309">
        <f t="shared" si="121"/>
        <v>2480350</v>
      </c>
      <c r="O131" s="400">
        <f t="shared" si="121"/>
        <v>4525</v>
      </c>
      <c r="P131" s="308">
        <f t="shared" si="121"/>
        <v>2415169.5500000003</v>
      </c>
      <c r="Q131" s="309">
        <f t="shared" si="121"/>
        <v>650235.86999999988</v>
      </c>
      <c r="R131" s="309">
        <f t="shared" si="121"/>
        <v>1760409.97</v>
      </c>
      <c r="S131" s="310">
        <f t="shared" si="121"/>
        <v>4523.71</v>
      </c>
    </row>
    <row r="132" spans="1:19" ht="15.75" x14ac:dyDescent="0.25">
      <c r="A132" s="149"/>
      <c r="B132" s="329" t="s">
        <v>309</v>
      </c>
      <c r="C132" s="318" t="s">
        <v>310</v>
      </c>
      <c r="D132" s="297">
        <f>SUM(E132:G132)</f>
        <v>15565.509999999998</v>
      </c>
      <c r="E132" s="295">
        <f>'[1]11. Kultúra'!$T$4</f>
        <v>15565.509999999998</v>
      </c>
      <c r="F132" s="295">
        <f>'[1]11. Kultúra'!$U$4</f>
        <v>0</v>
      </c>
      <c r="G132" s="313">
        <f>'[1]11. Kultúra'!$V$4</f>
        <v>0</v>
      </c>
      <c r="H132" s="297">
        <f>SUM(I132:K132)</f>
        <v>1629.0600000000002</v>
      </c>
      <c r="I132" s="295">
        <f>'[2]11. Kultúra'!$T$4</f>
        <v>1629.0600000000002</v>
      </c>
      <c r="J132" s="295">
        <f>'[2]11. Kultúra'!$U$4</f>
        <v>0</v>
      </c>
      <c r="K132" s="313">
        <f>'[2]11. Kultúra'!$V$4</f>
        <v>0</v>
      </c>
      <c r="L132" s="297">
        <f>SUM(M132:O132)</f>
        <v>15200</v>
      </c>
      <c r="M132" s="295">
        <f>'[3]11. Kultúra'!$T$4</f>
        <v>15200</v>
      </c>
      <c r="N132" s="295">
        <f>'[3]11. Kultúra'!$U$4</f>
        <v>0</v>
      </c>
      <c r="O132" s="313">
        <f>'[3]11. Kultúra'!$V$4</f>
        <v>0</v>
      </c>
      <c r="P132" s="297">
        <f>SUM(Q132:S132)</f>
        <v>12577.740000000002</v>
      </c>
      <c r="Q132" s="295">
        <f>'[3]11. Kultúra'!$W$4</f>
        <v>12577.740000000002</v>
      </c>
      <c r="R132" s="295">
        <f>'[3]11. Kultúra'!$X$4</f>
        <v>0</v>
      </c>
      <c r="S132" s="296">
        <f>'[3]11. Kultúra'!$Y$4</f>
        <v>0</v>
      </c>
    </row>
    <row r="133" spans="1:19" ht="15.75" x14ac:dyDescent="0.25">
      <c r="A133" s="149"/>
      <c r="B133" s="329" t="s">
        <v>311</v>
      </c>
      <c r="C133" s="318" t="s">
        <v>312</v>
      </c>
      <c r="D133" s="297">
        <f>SUM(D134:D137)</f>
        <v>1449920.38</v>
      </c>
      <c r="E133" s="295">
        <f t="shared" ref="E133:G133" si="122">SUM(E134:E137)</f>
        <v>853043.5199999999</v>
      </c>
      <c r="F133" s="295">
        <f t="shared" si="122"/>
        <v>591439.03</v>
      </c>
      <c r="G133" s="313">
        <f t="shared" si="122"/>
        <v>5437.83</v>
      </c>
      <c r="H133" s="297">
        <f>SUM(H134:H137)</f>
        <v>630418.7699999999</v>
      </c>
      <c r="I133" s="295">
        <f t="shared" ref="I133:S133" si="123">SUM(I134:I137)</f>
        <v>626063.48</v>
      </c>
      <c r="J133" s="295">
        <f t="shared" si="123"/>
        <v>0</v>
      </c>
      <c r="K133" s="313">
        <f t="shared" si="123"/>
        <v>4355.29</v>
      </c>
      <c r="L133" s="297">
        <f t="shared" si="123"/>
        <v>3246110</v>
      </c>
      <c r="M133" s="295">
        <f t="shared" si="123"/>
        <v>778135</v>
      </c>
      <c r="N133" s="295">
        <f t="shared" si="123"/>
        <v>2463450</v>
      </c>
      <c r="O133" s="313">
        <f t="shared" si="123"/>
        <v>4525</v>
      </c>
      <c r="P133" s="297">
        <f t="shared" si="123"/>
        <v>2369265.67</v>
      </c>
      <c r="Q133" s="295">
        <f t="shared" si="123"/>
        <v>621188.66999999993</v>
      </c>
      <c r="R133" s="295">
        <f t="shared" si="123"/>
        <v>1743553.29</v>
      </c>
      <c r="S133" s="296">
        <f t="shared" si="123"/>
        <v>4523.71</v>
      </c>
    </row>
    <row r="134" spans="1:19" ht="15.75" x14ac:dyDescent="0.25">
      <c r="A134" s="149"/>
      <c r="B134" s="316">
        <v>1</v>
      </c>
      <c r="C134" s="318" t="s">
        <v>313</v>
      </c>
      <c r="D134" s="297">
        <f>SUM(E134:G134)</f>
        <v>153246.88</v>
      </c>
      <c r="E134" s="295">
        <f>'[1]11. Kultúra'!$T$20</f>
        <v>153246.88</v>
      </c>
      <c r="F134" s="295">
        <f>'[1]11. Kultúra'!$U$20</f>
        <v>0</v>
      </c>
      <c r="G134" s="313">
        <f>'[1]11. Kultúra'!$V$20</f>
        <v>0</v>
      </c>
      <c r="H134" s="297">
        <f>SUM(I134:K134)</f>
        <v>157716.58000000002</v>
      </c>
      <c r="I134" s="295">
        <f>'[2]11. Kultúra'!$T$20</f>
        <v>157716.58000000002</v>
      </c>
      <c r="J134" s="295">
        <f>'[2]11. Kultúra'!$U$20</f>
        <v>0</v>
      </c>
      <c r="K134" s="313">
        <f>'[2]11. Kultúra'!$V$20</f>
        <v>0</v>
      </c>
      <c r="L134" s="297">
        <f>SUM(M134:O134)</f>
        <v>169500</v>
      </c>
      <c r="M134" s="295">
        <f>'[3]11. Kultúra'!$T$20</f>
        <v>169500</v>
      </c>
      <c r="N134" s="295">
        <f>'[3]11. Kultúra'!$U$20</f>
        <v>0</v>
      </c>
      <c r="O134" s="313">
        <f>'[3]11. Kultúra'!$V$20</f>
        <v>0</v>
      </c>
      <c r="P134" s="297">
        <f>SUM(Q134:S134)</f>
        <v>163237.68</v>
      </c>
      <c r="Q134" s="295">
        <f>'[3]11. Kultúra'!$W$20</f>
        <v>163237.68</v>
      </c>
      <c r="R134" s="295">
        <f>'[3]11. Kultúra'!$X$20</f>
        <v>0</v>
      </c>
      <c r="S134" s="296">
        <f>'[3]11. Kultúra'!$Y$20</f>
        <v>0</v>
      </c>
    </row>
    <row r="135" spans="1:19" ht="15.75" x14ac:dyDescent="0.25">
      <c r="A135" s="149"/>
      <c r="B135" s="316">
        <v>2</v>
      </c>
      <c r="C135" s="318" t="s">
        <v>314</v>
      </c>
      <c r="D135" s="297">
        <f t="shared" ref="D135:D139" si="124">SUM(E135:G135)</f>
        <v>1577.78</v>
      </c>
      <c r="E135" s="295">
        <f>'[1]11. Kultúra'!$T$27</f>
        <v>1577.78</v>
      </c>
      <c r="F135" s="295">
        <f>'[1]11. Kultúra'!$U$27</f>
        <v>0</v>
      </c>
      <c r="G135" s="313">
        <f>'[1]11. Kultúra'!$V$27</f>
        <v>0</v>
      </c>
      <c r="H135" s="297">
        <f t="shared" ref="H135:H139" si="125">SUM(I135:K135)</f>
        <v>4477.83</v>
      </c>
      <c r="I135" s="295">
        <f>'[2]11. Kultúra'!$T$27</f>
        <v>4477.83</v>
      </c>
      <c r="J135" s="295">
        <f>'[2]11. Kultúra'!$U$27</f>
        <v>0</v>
      </c>
      <c r="K135" s="313">
        <f>'[2]11. Kultúra'!$V$27</f>
        <v>0</v>
      </c>
      <c r="L135" s="297">
        <f t="shared" ref="L135:L139" si="126">SUM(M135:O135)</f>
        <v>6100</v>
      </c>
      <c r="M135" s="295">
        <f>'[3]11. Kultúra'!$T$27</f>
        <v>6100</v>
      </c>
      <c r="N135" s="295">
        <f>'[3]11. Kultúra'!$U$27</f>
        <v>0</v>
      </c>
      <c r="O135" s="313">
        <f>'[3]11. Kultúra'!$V$27</f>
        <v>0</v>
      </c>
      <c r="P135" s="297">
        <f t="shared" ref="P135:P139" si="127">SUM(Q135:S135)</f>
        <v>4675.01</v>
      </c>
      <c r="Q135" s="295">
        <f>'[3]11. Kultúra'!$W$27</f>
        <v>4675.01</v>
      </c>
      <c r="R135" s="295">
        <f>'[3]11. Kultúra'!$X$27</f>
        <v>0</v>
      </c>
      <c r="S135" s="296">
        <f>'[3]11. Kultúra'!$Y$27</f>
        <v>0</v>
      </c>
    </row>
    <row r="136" spans="1:19" ht="15.75" x14ac:dyDescent="0.25">
      <c r="A136" s="149"/>
      <c r="B136" s="316">
        <v>3</v>
      </c>
      <c r="C136" s="318" t="s">
        <v>315</v>
      </c>
      <c r="D136" s="297">
        <f t="shared" si="124"/>
        <v>679164.07999999984</v>
      </c>
      <c r="E136" s="295">
        <f>'[1]11. Kultúra'!$T$37</f>
        <v>673726.24999999988</v>
      </c>
      <c r="F136" s="295">
        <f>'[1]11. Kultúra'!$U$37</f>
        <v>0</v>
      </c>
      <c r="G136" s="313">
        <f>'[1]11. Kultúra'!$V$37</f>
        <v>5437.83</v>
      </c>
      <c r="H136" s="297">
        <f t="shared" si="125"/>
        <v>454277.76999999996</v>
      </c>
      <c r="I136" s="295">
        <f>'[2]11. Kultúra'!$T$37</f>
        <v>449922.48</v>
      </c>
      <c r="J136" s="295">
        <f>'[2]11. Kultúra'!$U$37</f>
        <v>0</v>
      </c>
      <c r="K136" s="313">
        <f>'[2]11. Kultúra'!$V$37</f>
        <v>4355.29</v>
      </c>
      <c r="L136" s="297">
        <f t="shared" si="126"/>
        <v>3052790</v>
      </c>
      <c r="M136" s="295">
        <f>'[3]11. Kultúra'!$T$37</f>
        <v>584815</v>
      </c>
      <c r="N136" s="295">
        <f>'[3]11. Kultúra'!$U$37</f>
        <v>2463450</v>
      </c>
      <c r="O136" s="313">
        <f>'[3]11. Kultúra'!$V$37</f>
        <v>4525</v>
      </c>
      <c r="P136" s="297">
        <f t="shared" si="127"/>
        <v>2193720.52</v>
      </c>
      <c r="Q136" s="295">
        <f>'[3]11. Kultúra'!$W$37</f>
        <v>445643.5199999999</v>
      </c>
      <c r="R136" s="295">
        <f>'[3]11. Kultúra'!$X$37</f>
        <v>1743553.29</v>
      </c>
      <c r="S136" s="296">
        <f>'[3]11. Kultúra'!$Y$37</f>
        <v>4523.71</v>
      </c>
    </row>
    <row r="137" spans="1:19" ht="15.75" x14ac:dyDescent="0.25">
      <c r="A137" s="149"/>
      <c r="B137" s="316">
        <v>4</v>
      </c>
      <c r="C137" s="318" t="s">
        <v>316</v>
      </c>
      <c r="D137" s="297">
        <f t="shared" si="124"/>
        <v>615931.64</v>
      </c>
      <c r="E137" s="295">
        <f>'[1]11. Kultúra'!$T$119</f>
        <v>24492.61</v>
      </c>
      <c r="F137" s="295">
        <f>'[1]11. Kultúra'!$U$119</f>
        <v>591439.03</v>
      </c>
      <c r="G137" s="313">
        <f>'[1]11. Kultúra'!$V$119</f>
        <v>0</v>
      </c>
      <c r="H137" s="297">
        <f t="shared" si="125"/>
        <v>13946.59</v>
      </c>
      <c r="I137" s="295">
        <f>'[2]11. Kultúra'!$T$121</f>
        <v>13946.59</v>
      </c>
      <c r="J137" s="295">
        <f>'[2]11. Kultúra'!$U$121</f>
        <v>0</v>
      </c>
      <c r="K137" s="313">
        <f>'[2]11. Kultúra'!$V$121</f>
        <v>0</v>
      </c>
      <c r="L137" s="297">
        <f t="shared" si="126"/>
        <v>17720</v>
      </c>
      <c r="M137" s="295">
        <f>'[3]11. Kultúra'!$T$122</f>
        <v>17720</v>
      </c>
      <c r="N137" s="295">
        <f>'[3]11. Kultúra'!$U$122</f>
        <v>0</v>
      </c>
      <c r="O137" s="313">
        <f>'[3]11. Kultúra'!$V$122</f>
        <v>0</v>
      </c>
      <c r="P137" s="297">
        <f t="shared" si="127"/>
        <v>7632.46</v>
      </c>
      <c r="Q137" s="295">
        <f>'[3]11. Kultúra'!$W$122</f>
        <v>7632.46</v>
      </c>
      <c r="R137" s="295">
        <f>'[3]11. Kultúra'!$X$122</f>
        <v>0</v>
      </c>
      <c r="S137" s="296">
        <f>'[3]11. Kultúra'!$Y$122</f>
        <v>0</v>
      </c>
    </row>
    <row r="138" spans="1:19" ht="15.75" x14ac:dyDescent="0.25">
      <c r="A138" s="149"/>
      <c r="B138" s="329" t="s">
        <v>317</v>
      </c>
      <c r="C138" s="318" t="s">
        <v>318</v>
      </c>
      <c r="D138" s="297">
        <f t="shared" si="124"/>
        <v>12393</v>
      </c>
      <c r="E138" s="295">
        <f>'[1]11. Kultúra'!$T$131</f>
        <v>12393</v>
      </c>
      <c r="F138" s="295">
        <f>'[1]11. Kultúra'!$U$131</f>
        <v>0</v>
      </c>
      <c r="G138" s="313">
        <f>'[1]11. Kultúra'!$V$131</f>
        <v>0</v>
      </c>
      <c r="H138" s="297">
        <f t="shared" si="125"/>
        <v>5183.8900000000003</v>
      </c>
      <c r="I138" s="295">
        <f>'[2]11. Kultúra'!$T$133</f>
        <v>5183.8900000000003</v>
      </c>
      <c r="J138" s="295">
        <f>'[2]11. Kultúra'!$U$133</f>
        <v>0</v>
      </c>
      <c r="K138" s="313">
        <f>'[2]11. Kultúra'!$V$133</f>
        <v>0</v>
      </c>
      <c r="L138" s="297">
        <f t="shared" si="126"/>
        <v>32900</v>
      </c>
      <c r="M138" s="295">
        <f>'[3]11. Kultúra'!$T$134</f>
        <v>16000</v>
      </c>
      <c r="N138" s="295">
        <f>'[3]11. Kultúra'!$U$134</f>
        <v>16900</v>
      </c>
      <c r="O138" s="313">
        <f>'[3]11. Kultúra'!$V$134</f>
        <v>0</v>
      </c>
      <c r="P138" s="297">
        <f t="shared" si="127"/>
        <v>25572.14</v>
      </c>
      <c r="Q138" s="295">
        <f>'[3]11. Kultúra'!$W$134</f>
        <v>8715.4599999999991</v>
      </c>
      <c r="R138" s="295">
        <f>'[3]11. Kultúra'!$X$134</f>
        <v>16856.68</v>
      </c>
      <c r="S138" s="296">
        <f>'[3]11. Kultúra'!$Y$134</f>
        <v>0</v>
      </c>
    </row>
    <row r="139" spans="1:19" ht="16.5" thickBot="1" x14ac:dyDescent="0.3">
      <c r="A139" s="149"/>
      <c r="B139" s="324" t="s">
        <v>319</v>
      </c>
      <c r="C139" s="320" t="s">
        <v>320</v>
      </c>
      <c r="D139" s="311">
        <f t="shared" si="124"/>
        <v>9985.34</v>
      </c>
      <c r="E139" s="428">
        <f>'[1]11. Kultúra'!$T$134</f>
        <v>9985.34</v>
      </c>
      <c r="F139" s="428">
        <f>'[1]11. Kultúra'!$U$134</f>
        <v>0</v>
      </c>
      <c r="G139" s="454">
        <f>'[1]11. Kultúra'!$V$134</f>
        <v>0</v>
      </c>
      <c r="H139" s="311">
        <f t="shared" si="125"/>
        <v>0</v>
      </c>
      <c r="I139" s="428">
        <f>'[2]11. Kultúra'!$T$136</f>
        <v>0</v>
      </c>
      <c r="J139" s="428">
        <f>'[2]11. Kultúra'!$U$136</f>
        <v>0</v>
      </c>
      <c r="K139" s="454">
        <f>'[2]11. Kultúra'!$V$136</f>
        <v>0</v>
      </c>
      <c r="L139" s="311">
        <f t="shared" si="126"/>
        <v>10000</v>
      </c>
      <c r="M139" s="428">
        <f>'[3]11. Kultúra'!$T$137</f>
        <v>10000</v>
      </c>
      <c r="N139" s="428">
        <f>'[3]11. Kultúra'!$U$137</f>
        <v>0</v>
      </c>
      <c r="O139" s="454">
        <f>'[3]11. Kultúra'!$V$137</f>
        <v>0</v>
      </c>
      <c r="P139" s="311">
        <f t="shared" si="127"/>
        <v>7754</v>
      </c>
      <c r="Q139" s="428">
        <f>'[3]11. Kultúra'!$W$137</f>
        <v>7754</v>
      </c>
      <c r="R139" s="428">
        <f>'[3]11. Kultúra'!$X$137</f>
        <v>0</v>
      </c>
      <c r="S139" s="429">
        <f>'[3]11. Kultúra'!$Y$137</f>
        <v>0</v>
      </c>
    </row>
    <row r="140" spans="1:19" s="151" customFormat="1" ht="15.75" x14ac:dyDescent="0.25">
      <c r="B140" s="321" t="s">
        <v>321</v>
      </c>
      <c r="C140" s="333"/>
      <c r="D140" s="308">
        <f>D141+D146+D147+D148+D149+D150+D151</f>
        <v>1262827.6000000001</v>
      </c>
      <c r="E140" s="309">
        <f t="shared" ref="E140:G140" si="128">E141+E146+E147+E148+E149+E150+E151</f>
        <v>425442.73</v>
      </c>
      <c r="F140" s="309">
        <f t="shared" si="128"/>
        <v>837384.87</v>
      </c>
      <c r="G140" s="400">
        <f t="shared" si="128"/>
        <v>0</v>
      </c>
      <c r="H140" s="308">
        <f>H141+H146+H147+H148+H149+H150+H151</f>
        <v>420885.39999999997</v>
      </c>
      <c r="I140" s="309">
        <f t="shared" ref="I140:S140" si="129">I141+I146+I147+I148+I149+I150+I151</f>
        <v>420885.39999999997</v>
      </c>
      <c r="J140" s="309">
        <f t="shared" si="129"/>
        <v>0</v>
      </c>
      <c r="K140" s="400">
        <f t="shared" si="129"/>
        <v>0</v>
      </c>
      <c r="L140" s="308">
        <f t="shared" si="129"/>
        <v>516398</v>
      </c>
      <c r="M140" s="309">
        <f t="shared" si="129"/>
        <v>468880</v>
      </c>
      <c r="N140" s="309">
        <f t="shared" si="129"/>
        <v>47518</v>
      </c>
      <c r="O140" s="400">
        <f t="shared" si="129"/>
        <v>0</v>
      </c>
      <c r="P140" s="308">
        <f t="shared" si="129"/>
        <v>499582.73000000004</v>
      </c>
      <c r="Q140" s="309">
        <f t="shared" si="129"/>
        <v>452222.81000000006</v>
      </c>
      <c r="R140" s="309">
        <f t="shared" si="129"/>
        <v>47359.92</v>
      </c>
      <c r="S140" s="310">
        <f t="shared" si="129"/>
        <v>0</v>
      </c>
    </row>
    <row r="141" spans="1:19" ht="15.75" x14ac:dyDescent="0.25">
      <c r="A141" s="149"/>
      <c r="B141" s="329" t="s">
        <v>322</v>
      </c>
      <c r="C141" s="318" t="s">
        <v>323</v>
      </c>
      <c r="D141" s="297">
        <f>SUM(D142:D145)</f>
        <v>788491.89</v>
      </c>
      <c r="E141" s="295">
        <f t="shared" ref="E141:G141" si="130">SUM(E142:E145)</f>
        <v>342010.91</v>
      </c>
      <c r="F141" s="295">
        <f t="shared" si="130"/>
        <v>446480.98</v>
      </c>
      <c r="G141" s="313">
        <f t="shared" si="130"/>
        <v>0</v>
      </c>
      <c r="H141" s="297">
        <f>SUM(H142:H145)</f>
        <v>353944.67</v>
      </c>
      <c r="I141" s="295">
        <f t="shared" ref="I141:S141" si="131">SUM(I142:I145)</f>
        <v>353944.67</v>
      </c>
      <c r="J141" s="295">
        <f t="shared" si="131"/>
        <v>0</v>
      </c>
      <c r="K141" s="313">
        <f t="shared" si="131"/>
        <v>0</v>
      </c>
      <c r="L141" s="297">
        <f t="shared" si="131"/>
        <v>368745</v>
      </c>
      <c r="M141" s="295">
        <f t="shared" si="131"/>
        <v>368745</v>
      </c>
      <c r="N141" s="295">
        <f t="shared" si="131"/>
        <v>0</v>
      </c>
      <c r="O141" s="313">
        <f t="shared" si="131"/>
        <v>0</v>
      </c>
      <c r="P141" s="297">
        <f>SUM(P142:P145)</f>
        <v>364573.52</v>
      </c>
      <c r="Q141" s="295">
        <f t="shared" si="131"/>
        <v>364573.52</v>
      </c>
      <c r="R141" s="295">
        <f t="shared" si="131"/>
        <v>0</v>
      </c>
      <c r="S141" s="296">
        <f t="shared" si="131"/>
        <v>0</v>
      </c>
    </row>
    <row r="142" spans="1:19" ht="15.75" x14ac:dyDescent="0.25">
      <c r="A142" s="149"/>
      <c r="B142" s="316">
        <v>1</v>
      </c>
      <c r="C142" s="318" t="s">
        <v>324</v>
      </c>
      <c r="D142" s="297">
        <f>SUM(E142:G142)</f>
        <v>339446.87</v>
      </c>
      <c r="E142" s="295">
        <f>'[1]12. Prostredie pre život'!$T$5</f>
        <v>339446.87</v>
      </c>
      <c r="F142" s="295">
        <f>'[1]12. Prostredie pre život'!$U$5</f>
        <v>0</v>
      </c>
      <c r="G142" s="313">
        <f>'[1]12. Prostredie pre život'!$V$5</f>
        <v>0</v>
      </c>
      <c r="H142" s="297">
        <f>SUM(I142:K142)</f>
        <v>350619.42</v>
      </c>
      <c r="I142" s="295">
        <f>'[2]12. Prostredie pre život'!$T$5</f>
        <v>350619.42</v>
      </c>
      <c r="J142" s="295">
        <f>'[2]12. Prostredie pre život'!$U$5</f>
        <v>0</v>
      </c>
      <c r="K142" s="313">
        <f>'[2]12. Prostredie pre život'!$V$5</f>
        <v>0</v>
      </c>
      <c r="L142" s="297">
        <f>SUM(M142:O142)</f>
        <v>366145</v>
      </c>
      <c r="M142" s="295">
        <f>'[3]12. Prostredie pre život'!$T$5</f>
        <v>366145</v>
      </c>
      <c r="N142" s="295">
        <f>'[3]12. Prostredie pre život'!$U$5</f>
        <v>0</v>
      </c>
      <c r="O142" s="313">
        <f>'[3]12. Prostredie pre život'!$V$5</f>
        <v>0</v>
      </c>
      <c r="P142" s="297">
        <f>SUM(Q142:S142)</f>
        <v>362443.59</v>
      </c>
      <c r="Q142" s="295">
        <f>'[3]12. Prostredie pre život'!$W$5</f>
        <v>362443.59</v>
      </c>
      <c r="R142" s="295">
        <f>'[3]12. Prostredie pre život'!$X$5</f>
        <v>0</v>
      </c>
      <c r="S142" s="296">
        <f>'[3]12. Prostredie pre život'!$Y$5</f>
        <v>0</v>
      </c>
    </row>
    <row r="143" spans="1:19" ht="15.75" x14ac:dyDescent="0.25">
      <c r="A143" s="149"/>
      <c r="B143" s="316">
        <v>2</v>
      </c>
      <c r="C143" s="318" t="s">
        <v>325</v>
      </c>
      <c r="D143" s="297">
        <f t="shared" ref="D143:D151" si="132">SUM(E143:G143)</f>
        <v>1000</v>
      </c>
      <c r="E143" s="295">
        <f>'[1]12. Prostredie pre život'!$T$20</f>
        <v>1000</v>
      </c>
      <c r="F143" s="295">
        <f>'[1]12. Prostredie pre život'!$U$20</f>
        <v>0</v>
      </c>
      <c r="G143" s="313">
        <f>'[1]12. Prostredie pre život'!$V$20</f>
        <v>0</v>
      </c>
      <c r="H143" s="297">
        <f t="shared" ref="H143:H151" si="133">SUM(I143:K143)</f>
        <v>1000</v>
      </c>
      <c r="I143" s="295">
        <f>'[2]12. Prostredie pre život'!$T$22</f>
        <v>1000</v>
      </c>
      <c r="J143" s="295">
        <f>'[2]12. Prostredie pre život'!$U$22</f>
        <v>0</v>
      </c>
      <c r="K143" s="313">
        <f>'[2]12. Prostredie pre život'!$V$22</f>
        <v>0</v>
      </c>
      <c r="L143" s="297">
        <f t="shared" ref="L143:L151" si="134">SUM(M143:O143)</f>
        <v>900</v>
      </c>
      <c r="M143" s="295">
        <f>'[3]12. Prostredie pre život'!$T$22</f>
        <v>900</v>
      </c>
      <c r="N143" s="295">
        <f>'[3]12. Prostredie pre život'!$U$22</f>
        <v>0</v>
      </c>
      <c r="O143" s="313">
        <f>'[3]12. Prostredie pre život'!$V$22</f>
        <v>0</v>
      </c>
      <c r="P143" s="297">
        <f t="shared" ref="P143:P151" si="135">SUM(Q143:S143)</f>
        <v>800</v>
      </c>
      <c r="Q143" s="295">
        <f>'[3]12. Prostredie pre život'!$W$22</f>
        <v>800</v>
      </c>
      <c r="R143" s="295">
        <f>'[3]12. Prostredie pre život'!$X$22</f>
        <v>0</v>
      </c>
      <c r="S143" s="296">
        <f>'[3]12. Prostredie pre život'!$Y$22</f>
        <v>0</v>
      </c>
    </row>
    <row r="144" spans="1:19" ht="15.75" x14ac:dyDescent="0.25">
      <c r="A144" s="149"/>
      <c r="B144" s="316">
        <v>3</v>
      </c>
      <c r="C144" s="318" t="s">
        <v>326</v>
      </c>
      <c r="D144" s="297">
        <f t="shared" si="132"/>
        <v>447548.22</v>
      </c>
      <c r="E144" s="295">
        <f>'[1]12. Prostredie pre život'!$T$22</f>
        <v>1067.24</v>
      </c>
      <c r="F144" s="295">
        <f>'[1]12. Prostredie pre život'!$U$22</f>
        <v>446480.98</v>
      </c>
      <c r="G144" s="313">
        <f>'[1]12. Prostredie pre život'!$V$22</f>
        <v>0</v>
      </c>
      <c r="H144" s="297">
        <f t="shared" si="133"/>
        <v>1486.95</v>
      </c>
      <c r="I144" s="295">
        <f>'[2]12. Prostredie pre život'!$T$24</f>
        <v>1486.95</v>
      </c>
      <c r="J144" s="295">
        <f>'[2]12. Prostredie pre život'!$U$24</f>
        <v>0</v>
      </c>
      <c r="K144" s="313">
        <f>'[2]12. Prostredie pre život'!$V$24</f>
        <v>0</v>
      </c>
      <c r="L144" s="297">
        <f t="shared" si="134"/>
        <v>900</v>
      </c>
      <c r="M144" s="295">
        <f>'[3]12. Prostredie pre život'!$T$24</f>
        <v>900</v>
      </c>
      <c r="N144" s="295">
        <f>'[3]12. Prostredie pre život'!$U$24</f>
        <v>0</v>
      </c>
      <c r="O144" s="313">
        <f>'[3]12. Prostredie pre život'!$V$24</f>
        <v>0</v>
      </c>
      <c r="P144" s="297">
        <f t="shared" si="135"/>
        <v>833.13</v>
      </c>
      <c r="Q144" s="295">
        <f>'[3]12. Prostredie pre život'!$W$24</f>
        <v>833.13</v>
      </c>
      <c r="R144" s="295">
        <f>'[3]12. Prostredie pre život'!$X$24</f>
        <v>0</v>
      </c>
      <c r="S144" s="296">
        <f>'[3]12. Prostredie pre život'!$Y$24</f>
        <v>0</v>
      </c>
    </row>
    <row r="145" spans="1:19" ht="15.75" x14ac:dyDescent="0.25">
      <c r="A145" s="149"/>
      <c r="B145" s="316">
        <v>4</v>
      </c>
      <c r="C145" s="318" t="s">
        <v>327</v>
      </c>
      <c r="D145" s="297">
        <f t="shared" si="132"/>
        <v>496.8</v>
      </c>
      <c r="E145" s="295">
        <f>'[1]12. Prostredie pre život'!$T$39</f>
        <v>496.8</v>
      </c>
      <c r="F145" s="295">
        <f>'[1]12. Prostredie pre život'!$U$39</f>
        <v>0</v>
      </c>
      <c r="G145" s="313">
        <f>'[1]12. Prostredie pre život'!$V$39</f>
        <v>0</v>
      </c>
      <c r="H145" s="297">
        <f t="shared" si="133"/>
        <v>838.3</v>
      </c>
      <c r="I145" s="295">
        <f>'[2]12. Prostredie pre život'!$T$41</f>
        <v>838.3</v>
      </c>
      <c r="J145" s="295">
        <f>'[2]12. Prostredie pre život'!$U$41</f>
        <v>0</v>
      </c>
      <c r="K145" s="313">
        <f>'[2]12. Prostredie pre život'!$V$41</f>
        <v>0</v>
      </c>
      <c r="L145" s="297">
        <f t="shared" si="134"/>
        <v>800</v>
      </c>
      <c r="M145" s="295">
        <f>'[3]12. Prostredie pre život'!$T$41</f>
        <v>800</v>
      </c>
      <c r="N145" s="295">
        <f>'[3]12. Prostredie pre život'!$U$41</f>
        <v>0</v>
      </c>
      <c r="O145" s="313">
        <f>'[3]12. Prostredie pre život'!$V$41</f>
        <v>0</v>
      </c>
      <c r="P145" s="297">
        <f t="shared" si="135"/>
        <v>496.8</v>
      </c>
      <c r="Q145" s="295">
        <f>'[3]12. Prostredie pre život'!$W$41</f>
        <v>496.8</v>
      </c>
      <c r="R145" s="295">
        <f>'[3]12. Prostredie pre život'!$X$41</f>
        <v>0</v>
      </c>
      <c r="S145" s="296">
        <f>'[3]12. Prostredie pre život'!$Y$41</f>
        <v>0</v>
      </c>
    </row>
    <row r="146" spans="1:19" ht="15.75" x14ac:dyDescent="0.25">
      <c r="A146" s="149"/>
      <c r="B146" s="329" t="s">
        <v>328</v>
      </c>
      <c r="C146" s="318" t="s">
        <v>329</v>
      </c>
      <c r="D146" s="297">
        <f t="shared" si="132"/>
        <v>5000</v>
      </c>
      <c r="E146" s="295">
        <f>'[1]12. Prostredie pre život'!$T$43</f>
        <v>5000</v>
      </c>
      <c r="F146" s="295">
        <f>'[1]12. Prostredie pre život'!$U$43</f>
        <v>0</v>
      </c>
      <c r="G146" s="313">
        <f>'[1]12. Prostredie pre život'!$V$43</f>
        <v>0</v>
      </c>
      <c r="H146" s="297">
        <f t="shared" si="133"/>
        <v>435</v>
      </c>
      <c r="I146" s="295">
        <f>'[2]12. Prostredie pre život'!$T$45</f>
        <v>435</v>
      </c>
      <c r="J146" s="295">
        <f>'[2]12. Prostredie pre život'!$U$45</f>
        <v>0</v>
      </c>
      <c r="K146" s="313">
        <f>'[2]12. Prostredie pre život'!$V$45</f>
        <v>0</v>
      </c>
      <c r="L146" s="297">
        <f t="shared" si="134"/>
        <v>3110</v>
      </c>
      <c r="M146" s="295">
        <f>'[3]12. Prostredie pre život'!$T$45</f>
        <v>3110</v>
      </c>
      <c r="N146" s="295">
        <f>'[3]12. Prostredie pre život'!$U$45</f>
        <v>0</v>
      </c>
      <c r="O146" s="313">
        <f>'[3]12. Prostredie pre život'!$V$45</f>
        <v>0</v>
      </c>
      <c r="P146" s="297">
        <f t="shared" si="135"/>
        <v>1105.8</v>
      </c>
      <c r="Q146" s="295">
        <f>'[3]12. Prostredie pre život'!$W$45</f>
        <v>1105.8</v>
      </c>
      <c r="R146" s="295">
        <f>'[3]12. Prostredie pre život'!$X$45</f>
        <v>0</v>
      </c>
      <c r="S146" s="296">
        <f>'[3]12. Prostredie pre život'!$Y$45</f>
        <v>0</v>
      </c>
    </row>
    <row r="147" spans="1:19" ht="15.75" x14ac:dyDescent="0.25">
      <c r="A147" s="152"/>
      <c r="B147" s="336" t="s">
        <v>330</v>
      </c>
      <c r="C147" s="318" t="s">
        <v>331</v>
      </c>
      <c r="D147" s="297">
        <f t="shared" si="132"/>
        <v>396685.73</v>
      </c>
      <c r="E147" s="295">
        <f>'[1]12. Prostredie pre život'!$T$46</f>
        <v>32163.69</v>
      </c>
      <c r="F147" s="295">
        <f>'[1]12. Prostredie pre život'!$U$46</f>
        <v>364522.04</v>
      </c>
      <c r="G147" s="313">
        <f>'[1]12. Prostredie pre život'!$V$46</f>
        <v>0</v>
      </c>
      <c r="H147" s="297">
        <f t="shared" si="133"/>
        <v>13551.160000000002</v>
      </c>
      <c r="I147" s="295">
        <f>'[2]12. Prostredie pre život'!$T$48</f>
        <v>13551.160000000002</v>
      </c>
      <c r="J147" s="295">
        <f>'[2]12. Prostredie pre život'!$U$48</f>
        <v>0</v>
      </c>
      <c r="K147" s="313">
        <f>'[2]12. Prostredie pre život'!$V$48</f>
        <v>0</v>
      </c>
      <c r="L147" s="297">
        <f t="shared" si="134"/>
        <v>41813</v>
      </c>
      <c r="M147" s="295">
        <f>'[3]12. Prostredie pre život'!$T$48</f>
        <v>29695</v>
      </c>
      <c r="N147" s="295">
        <f>'[3]12. Prostredie pre život'!$U$48</f>
        <v>12118</v>
      </c>
      <c r="O147" s="313">
        <f>'[3]12. Prostredie pre život'!$V$48</f>
        <v>0</v>
      </c>
      <c r="P147" s="297">
        <f t="shared" si="135"/>
        <v>34512.299999999996</v>
      </c>
      <c r="Q147" s="295">
        <f>'[3]12. Prostredie pre život'!$W$48</f>
        <v>22395.17</v>
      </c>
      <c r="R147" s="295">
        <f>'[3]12. Prostredie pre život'!$X$48</f>
        <v>12117.13</v>
      </c>
      <c r="S147" s="296">
        <f>'[3]12. Prostredie pre život'!$Y$48</f>
        <v>0</v>
      </c>
    </row>
    <row r="148" spans="1:19" ht="15.75" x14ac:dyDescent="0.25">
      <c r="A148" s="152"/>
      <c r="B148" s="336" t="s">
        <v>332</v>
      </c>
      <c r="C148" s="318" t="s">
        <v>333</v>
      </c>
      <c r="D148" s="297">
        <f t="shared" si="132"/>
        <v>546.29</v>
      </c>
      <c r="E148" s="295">
        <f>'[1]12. Prostredie pre život'!$T$63</f>
        <v>546.29</v>
      </c>
      <c r="F148" s="295">
        <f>'[1]12. Prostredie pre život'!$U$63</f>
        <v>0</v>
      </c>
      <c r="G148" s="313">
        <f>'[1]12. Prostredie pre život'!$V$63</f>
        <v>0</v>
      </c>
      <c r="H148" s="297">
        <f t="shared" si="133"/>
        <v>700.76</v>
      </c>
      <c r="I148" s="295">
        <f>'[2]12. Prostredie pre život'!$T$68</f>
        <v>700.76</v>
      </c>
      <c r="J148" s="295">
        <f>'[2]12. Prostredie pre život'!$U$68</f>
        <v>0</v>
      </c>
      <c r="K148" s="313">
        <f>'[2]12. Prostredie pre život'!$V$68</f>
        <v>0</v>
      </c>
      <c r="L148" s="297">
        <f t="shared" si="134"/>
        <v>500</v>
      </c>
      <c r="M148" s="295">
        <f>'[3]12. Prostredie pre život'!$T$68</f>
        <v>500</v>
      </c>
      <c r="N148" s="295">
        <f>'[3]12. Prostredie pre život'!$U$68</f>
        <v>0</v>
      </c>
      <c r="O148" s="313">
        <f>'[3]12. Prostredie pre život'!$V$68</f>
        <v>0</v>
      </c>
      <c r="P148" s="297">
        <f t="shared" si="135"/>
        <v>485.26</v>
      </c>
      <c r="Q148" s="295">
        <f>'[3]12. Prostredie pre život'!$W$68</f>
        <v>485.26</v>
      </c>
      <c r="R148" s="295">
        <f>'[3]12. Prostredie pre život'!$X$68</f>
        <v>0</v>
      </c>
      <c r="S148" s="296">
        <f>'[3]12. Prostredie pre život'!$Y$68</f>
        <v>0</v>
      </c>
    </row>
    <row r="149" spans="1:19" ht="15.75" x14ac:dyDescent="0.25">
      <c r="A149" s="152"/>
      <c r="B149" s="336" t="s">
        <v>334</v>
      </c>
      <c r="C149" s="318" t="s">
        <v>335</v>
      </c>
      <c r="D149" s="297">
        <f t="shared" si="132"/>
        <v>23148.58</v>
      </c>
      <c r="E149" s="295">
        <f>'[1]12. Prostredie pre život'!$T$65</f>
        <v>23148.58</v>
      </c>
      <c r="F149" s="295">
        <f>'[1]12. Prostredie pre život'!$U$65</f>
        <v>0</v>
      </c>
      <c r="G149" s="313">
        <f>'[1]12. Prostredie pre život'!$V$65</f>
        <v>0</v>
      </c>
      <c r="H149" s="297">
        <f t="shared" si="133"/>
        <v>27580.35</v>
      </c>
      <c r="I149" s="295">
        <f>'[2]12. Prostredie pre život'!$T$70</f>
        <v>27580.35</v>
      </c>
      <c r="J149" s="295">
        <f>'[2]12. Prostredie pre život'!$U$70</f>
        <v>0</v>
      </c>
      <c r="K149" s="313">
        <f>'[2]12. Prostredie pre život'!$V$70</f>
        <v>0</v>
      </c>
      <c r="L149" s="297">
        <f t="shared" si="134"/>
        <v>31100</v>
      </c>
      <c r="M149" s="295">
        <f>'[3]12. Prostredie pre život'!$T$70</f>
        <v>31100</v>
      </c>
      <c r="N149" s="295">
        <f>'[3]12. Prostredie pre život'!$U$70</f>
        <v>0</v>
      </c>
      <c r="O149" s="313">
        <f>'[3]12. Prostredie pre život'!$V$70</f>
        <v>0</v>
      </c>
      <c r="P149" s="297">
        <f t="shared" si="135"/>
        <v>29289.4</v>
      </c>
      <c r="Q149" s="295">
        <f>'[3]12. Prostredie pre život'!$W$70</f>
        <v>29289.4</v>
      </c>
      <c r="R149" s="295">
        <f>'[3]12. Prostredie pre život'!$X$70</f>
        <v>0</v>
      </c>
      <c r="S149" s="296">
        <f>'[3]12. Prostredie pre život'!$Y$70</f>
        <v>0</v>
      </c>
    </row>
    <row r="150" spans="1:19" ht="15.75" x14ac:dyDescent="0.25">
      <c r="A150" s="152"/>
      <c r="B150" s="337" t="s">
        <v>336</v>
      </c>
      <c r="C150" s="335" t="s">
        <v>337</v>
      </c>
      <c r="D150" s="297">
        <f t="shared" si="132"/>
        <v>43920.710000000006</v>
      </c>
      <c r="E150" s="295">
        <f>'[1]12. Prostredie pre život'!$T$69</f>
        <v>22573.260000000002</v>
      </c>
      <c r="F150" s="295">
        <f>'[1]12. Prostredie pre život'!$U$69</f>
        <v>21347.45</v>
      </c>
      <c r="G150" s="313">
        <f>'[1]12. Prostredie pre život'!$V$69</f>
        <v>0</v>
      </c>
      <c r="H150" s="297">
        <f t="shared" si="133"/>
        <v>24673.460000000003</v>
      </c>
      <c r="I150" s="295">
        <f>'[2]12. Prostredie pre život'!$T$74</f>
        <v>24673.460000000003</v>
      </c>
      <c r="J150" s="295">
        <f>'[2]12. Prostredie pre život'!$U$74</f>
        <v>0</v>
      </c>
      <c r="K150" s="313">
        <f>'[2]12. Prostredie pre život'!$V$74</f>
        <v>0</v>
      </c>
      <c r="L150" s="297">
        <f t="shared" si="134"/>
        <v>71130</v>
      </c>
      <c r="M150" s="295">
        <f>'[3]12. Prostredie pre život'!$T$74</f>
        <v>35730</v>
      </c>
      <c r="N150" s="295">
        <f>'[3]12. Prostredie pre život'!$U$74</f>
        <v>35400</v>
      </c>
      <c r="O150" s="313">
        <f>'[3]12. Prostredie pre život'!$V$74</f>
        <v>0</v>
      </c>
      <c r="P150" s="297">
        <f t="shared" si="135"/>
        <v>69616.450000000012</v>
      </c>
      <c r="Q150" s="295">
        <f>'[3]12. Prostredie pre život'!$W$74</f>
        <v>34373.660000000003</v>
      </c>
      <c r="R150" s="295">
        <f>'[3]12. Prostredie pre život'!$X$74</f>
        <v>35242.79</v>
      </c>
      <c r="S150" s="296">
        <f>'[3]12. Prostredie pre život'!$Y$74</f>
        <v>0</v>
      </c>
    </row>
    <row r="151" spans="1:19" ht="16.5" thickBot="1" x14ac:dyDescent="0.3">
      <c r="A151" s="152"/>
      <c r="B151" s="338" t="s">
        <v>338</v>
      </c>
      <c r="C151" s="320" t="s">
        <v>414</v>
      </c>
      <c r="D151" s="311">
        <f t="shared" si="132"/>
        <v>5034.3999999999996</v>
      </c>
      <c r="E151" s="312">
        <f>'[1]12. Prostredie pre život'!$T$94</f>
        <v>0</v>
      </c>
      <c r="F151" s="312">
        <f>'[1]12. Prostredie pre život'!$U$94</f>
        <v>5034.3999999999996</v>
      </c>
      <c r="G151" s="424">
        <f>'[1]12. Prostredie pre život'!$V$94</f>
        <v>0</v>
      </c>
      <c r="H151" s="311">
        <f t="shared" si="133"/>
        <v>0</v>
      </c>
      <c r="I151" s="312">
        <f>'[2]12. Prostredie pre život'!$T$99</f>
        <v>0</v>
      </c>
      <c r="J151" s="312">
        <f>'[2]12. Prostredie pre život'!$U$99</f>
        <v>0</v>
      </c>
      <c r="K151" s="424">
        <f>'[2]12. Prostredie pre život'!$V$99</f>
        <v>0</v>
      </c>
      <c r="L151" s="311">
        <f t="shared" si="134"/>
        <v>0</v>
      </c>
      <c r="M151" s="312">
        <f>'[3]12. Prostredie pre život'!$T$100</f>
        <v>0</v>
      </c>
      <c r="N151" s="312">
        <f>'[3]12. Prostredie pre život'!$U$100</f>
        <v>0</v>
      </c>
      <c r="O151" s="424">
        <f>'[3]12. Prostredie pre život'!$V$100</f>
        <v>0</v>
      </c>
      <c r="P151" s="311">
        <f t="shared" si="135"/>
        <v>0</v>
      </c>
      <c r="Q151" s="312">
        <f>'[3]12. Prostredie pre život'!$W$100</f>
        <v>0</v>
      </c>
      <c r="R151" s="312">
        <f>'[3]12. Prostredie pre život'!$X$100</f>
        <v>0</v>
      </c>
      <c r="S151" s="348">
        <f>'[3]12. Prostredie pre život'!$Y$100</f>
        <v>0</v>
      </c>
    </row>
    <row r="152" spans="1:19" s="151" customFormat="1" ht="15.75" x14ac:dyDescent="0.25">
      <c r="A152" s="153"/>
      <c r="B152" s="339" t="s">
        <v>340</v>
      </c>
      <c r="C152" s="340" t="s">
        <v>341</v>
      </c>
      <c r="D152" s="308">
        <f>D153+D157+D162+D167+D171+D172+D173+D175+D176</f>
        <v>1748235.13</v>
      </c>
      <c r="E152" s="309">
        <f t="shared" ref="E152:G152" si="136">E153+E157+E162+E167+E171+E172+E173+E175+E176</f>
        <v>1743235.13</v>
      </c>
      <c r="F152" s="309">
        <f t="shared" si="136"/>
        <v>5000</v>
      </c>
      <c r="G152" s="400">
        <f t="shared" si="136"/>
        <v>0</v>
      </c>
      <c r="H152" s="308">
        <f>H153+H157+H162+H167+H171+H172+H173+H175+H176</f>
        <v>1930187.06</v>
      </c>
      <c r="I152" s="309">
        <f t="shared" ref="I152:S152" si="137">I153+I157+I162+I167+I171+I172+I173+I175+I176</f>
        <v>1920528.2599999998</v>
      </c>
      <c r="J152" s="309">
        <f t="shared" si="137"/>
        <v>9658.7999999999993</v>
      </c>
      <c r="K152" s="400">
        <f t="shared" si="137"/>
        <v>0</v>
      </c>
      <c r="L152" s="308">
        <f t="shared" si="137"/>
        <v>2175650</v>
      </c>
      <c r="M152" s="309">
        <f t="shared" si="137"/>
        <v>2137074</v>
      </c>
      <c r="N152" s="309">
        <f t="shared" si="137"/>
        <v>38576</v>
      </c>
      <c r="O152" s="400">
        <f t="shared" si="137"/>
        <v>0</v>
      </c>
      <c r="P152" s="308">
        <f t="shared" si="137"/>
        <v>2069612.56</v>
      </c>
      <c r="Q152" s="309">
        <f t="shared" si="137"/>
        <v>2031078.8199999998</v>
      </c>
      <c r="R152" s="309">
        <f t="shared" si="137"/>
        <v>38533.740000000005</v>
      </c>
      <c r="S152" s="310">
        <f t="shared" si="137"/>
        <v>0</v>
      </c>
    </row>
    <row r="153" spans="1:19" ht="15.75" x14ac:dyDescent="0.25">
      <c r="A153" s="152"/>
      <c r="B153" s="329" t="s">
        <v>342</v>
      </c>
      <c r="C153" s="318" t="s">
        <v>343</v>
      </c>
      <c r="D153" s="297">
        <f>SUM(D154:D156)</f>
        <v>25641.06</v>
      </c>
      <c r="E153" s="295">
        <f t="shared" ref="E153:G153" si="138">SUM(E154:E156)</f>
        <v>25641.06</v>
      </c>
      <c r="F153" s="295">
        <f t="shared" si="138"/>
        <v>0</v>
      </c>
      <c r="G153" s="313">
        <f t="shared" si="138"/>
        <v>0</v>
      </c>
      <c r="H153" s="297">
        <f>SUM(H154:H156)</f>
        <v>26931.61</v>
      </c>
      <c r="I153" s="295">
        <f t="shared" ref="I153:S153" si="139">SUM(I154:I156)</f>
        <v>26931.61</v>
      </c>
      <c r="J153" s="295">
        <f t="shared" si="139"/>
        <v>0</v>
      </c>
      <c r="K153" s="313">
        <f t="shared" si="139"/>
        <v>0</v>
      </c>
      <c r="L153" s="297">
        <f t="shared" si="139"/>
        <v>44045</v>
      </c>
      <c r="M153" s="295">
        <f t="shared" si="139"/>
        <v>44045</v>
      </c>
      <c r="N153" s="295">
        <f t="shared" si="139"/>
        <v>0</v>
      </c>
      <c r="O153" s="313">
        <f>SUM(O154:O156)</f>
        <v>0</v>
      </c>
      <c r="P153" s="297">
        <f t="shared" si="139"/>
        <v>41114.86</v>
      </c>
      <c r="Q153" s="295">
        <f t="shared" si="139"/>
        <v>41114.86</v>
      </c>
      <c r="R153" s="295">
        <f t="shared" si="139"/>
        <v>0</v>
      </c>
      <c r="S153" s="296">
        <f t="shared" si="139"/>
        <v>0</v>
      </c>
    </row>
    <row r="154" spans="1:19" ht="15.75" x14ac:dyDescent="0.25">
      <c r="A154" s="152"/>
      <c r="B154" s="316">
        <v>1</v>
      </c>
      <c r="C154" s="318" t="s">
        <v>344</v>
      </c>
      <c r="D154" s="297">
        <f>SUM(E154:G154)</f>
        <v>24280</v>
      </c>
      <c r="E154" s="295">
        <f>'[1]13. Sociálna starostlivosť'!$T$5</f>
        <v>24280</v>
      </c>
      <c r="F154" s="295">
        <f>'[1]13. Sociálna starostlivosť'!$U$5</f>
        <v>0</v>
      </c>
      <c r="G154" s="313">
        <f>'[1]13. Sociálna starostlivosť'!$V$5</f>
        <v>0</v>
      </c>
      <c r="H154" s="297">
        <f>SUM(I154:K154)</f>
        <v>23965</v>
      </c>
      <c r="I154" s="295">
        <f>'[2]13. Sociálna starostlivosť'!$T$5</f>
        <v>23965</v>
      </c>
      <c r="J154" s="295">
        <f>'[2]13. Sociálna starostlivosť'!$U$5</f>
        <v>0</v>
      </c>
      <c r="K154" s="313">
        <f>'[2]13. Sociálna starostlivosť'!$V$5</f>
        <v>0</v>
      </c>
      <c r="L154" s="297">
        <f>SUM(M154:O154)</f>
        <v>37020</v>
      </c>
      <c r="M154" s="295">
        <f>'[3]13. Sociálna starostlivosť'!$T$5</f>
        <v>37020</v>
      </c>
      <c r="N154" s="295">
        <f>'[3]13. Sociálna starostlivosť'!$U$5</f>
        <v>0</v>
      </c>
      <c r="O154" s="313">
        <f>'[3]13. Sociálna starostlivosť'!$V$5</f>
        <v>0</v>
      </c>
      <c r="P154" s="297">
        <f>SUM(Q154:S154)</f>
        <v>35850.92</v>
      </c>
      <c r="Q154" s="295">
        <f>'[3]13. Sociálna starostlivosť'!$W$5</f>
        <v>35850.92</v>
      </c>
      <c r="R154" s="295">
        <f>'[3]13. Sociálna starostlivosť'!$X$5</f>
        <v>0</v>
      </c>
      <c r="S154" s="296">
        <f>'[3]13. Sociálna starostlivosť'!$Y$5</f>
        <v>0</v>
      </c>
    </row>
    <row r="155" spans="1:19" ht="15.75" x14ac:dyDescent="0.25">
      <c r="A155" s="152"/>
      <c r="B155" s="316">
        <v>2</v>
      </c>
      <c r="C155" s="318" t="s">
        <v>345</v>
      </c>
      <c r="D155" s="297">
        <f t="shared" ref="D155:D156" si="140">SUM(E155:G155)</f>
        <v>0</v>
      </c>
      <c r="E155" s="295">
        <f>'[1]13. Sociálna starostlivosť'!$T$7</f>
        <v>0</v>
      </c>
      <c r="F155" s="295">
        <f>'[1]13. Sociálna starostlivosť'!$U$7</f>
        <v>0</v>
      </c>
      <c r="G155" s="313">
        <f>'[1]13. Sociálna starostlivosť'!$V$7</f>
        <v>0</v>
      </c>
      <c r="H155" s="297">
        <f t="shared" ref="H155:H156" si="141">SUM(I155:K155)</f>
        <v>0</v>
      </c>
      <c r="I155" s="295">
        <f>'[2]13. Sociálna starostlivosť'!$T$8</f>
        <v>0</v>
      </c>
      <c r="J155" s="295">
        <f>'[2]13. Sociálna starostlivosť'!$U$8</f>
        <v>0</v>
      </c>
      <c r="K155" s="295">
        <f>'[2]13. Sociálna starostlivosť'!$V$8</f>
        <v>0</v>
      </c>
      <c r="L155" s="297">
        <f t="shared" ref="L155:L156" si="142">SUM(M155:O155)</f>
        <v>0</v>
      </c>
      <c r="M155" s="295">
        <f>'[3]13. Sociálna starostlivosť'!$T$8</f>
        <v>0</v>
      </c>
      <c r="N155" s="295">
        <f>'[3]13. Sociálna starostlivosť'!$U$8</f>
        <v>0</v>
      </c>
      <c r="O155" s="313">
        <f>'[3]13. Sociálna starostlivosť'!$V$8</f>
        <v>0</v>
      </c>
      <c r="P155" s="297">
        <f t="shared" ref="P155:P156" si="143">SUM(Q155:S155)</f>
        <v>0</v>
      </c>
      <c r="Q155" s="295">
        <f>'[3]13. Sociálna starostlivosť'!$W$8</f>
        <v>0</v>
      </c>
      <c r="R155" s="295">
        <f>'[3]13. Sociálna starostlivosť'!$X$8</f>
        <v>0</v>
      </c>
      <c r="S155" s="296">
        <f>'[3]13. Sociálna starostlivosť'!$Y$8</f>
        <v>0</v>
      </c>
    </row>
    <row r="156" spans="1:19" ht="15.75" x14ac:dyDescent="0.25">
      <c r="A156" s="152"/>
      <c r="B156" s="316">
        <v>3</v>
      </c>
      <c r="C156" s="318" t="s">
        <v>346</v>
      </c>
      <c r="D156" s="297">
        <f t="shared" si="140"/>
        <v>1361.06</v>
      </c>
      <c r="E156" s="295">
        <f>'[1]13. Sociálna starostlivosť'!$T$8</f>
        <v>1361.06</v>
      </c>
      <c r="F156" s="295">
        <f>'[1]13. Sociálna starostlivosť'!$U$8</f>
        <v>0</v>
      </c>
      <c r="G156" s="313">
        <f>'[1]13. Sociálna starostlivosť'!$V$8</f>
        <v>0</v>
      </c>
      <c r="H156" s="297">
        <f t="shared" si="141"/>
        <v>2966.61</v>
      </c>
      <c r="I156" s="295">
        <f>'[2]13. Sociálna starostlivosť'!$T$9</f>
        <v>2966.61</v>
      </c>
      <c r="J156" s="295">
        <f>'[2]13. Sociálna starostlivosť'!$U$9</f>
        <v>0</v>
      </c>
      <c r="K156" s="313">
        <f>'[2]13. Sociálna starostlivosť'!$V$9</f>
        <v>0</v>
      </c>
      <c r="L156" s="297">
        <f t="shared" si="142"/>
        <v>7025</v>
      </c>
      <c r="M156" s="295">
        <f>'[3]13. Sociálna starostlivosť'!$T$9</f>
        <v>7025</v>
      </c>
      <c r="N156" s="295">
        <f>'[3]13. Sociálna starostlivosť'!$U$9</f>
        <v>0</v>
      </c>
      <c r="O156" s="313">
        <f>'[3]13. Sociálna starostlivosť'!$V$9</f>
        <v>0</v>
      </c>
      <c r="P156" s="297">
        <f t="shared" si="143"/>
        <v>5263.94</v>
      </c>
      <c r="Q156" s="295">
        <f>'[3]13. Sociálna starostlivosť'!$W$9</f>
        <v>5263.94</v>
      </c>
      <c r="R156" s="295">
        <f>'[3]13. Sociálna starostlivosť'!$X$9</f>
        <v>0</v>
      </c>
      <c r="S156" s="296">
        <f>'[3]13. Sociálna starostlivosť'!$Y$9</f>
        <v>0</v>
      </c>
    </row>
    <row r="157" spans="1:19" ht="15.75" x14ac:dyDescent="0.25">
      <c r="A157" s="153"/>
      <c r="B157" s="329" t="s">
        <v>347</v>
      </c>
      <c r="C157" s="318" t="s">
        <v>348</v>
      </c>
      <c r="D157" s="297">
        <f>SUM(D158:D161)</f>
        <v>235801.68</v>
      </c>
      <c r="E157" s="295">
        <f t="shared" ref="E157:G157" si="144">SUM(E158:E161)</f>
        <v>235801.68</v>
      </c>
      <c r="F157" s="295">
        <f t="shared" si="144"/>
        <v>0</v>
      </c>
      <c r="G157" s="313">
        <f t="shared" si="144"/>
        <v>0</v>
      </c>
      <c r="H157" s="297">
        <f>SUM(H158:H161)</f>
        <v>310506.98</v>
      </c>
      <c r="I157" s="295">
        <f t="shared" ref="I157:J157" si="145">SUM(I158:I161)</f>
        <v>310506.98</v>
      </c>
      <c r="J157" s="295">
        <f t="shared" si="145"/>
        <v>0</v>
      </c>
      <c r="K157" s="313">
        <f>SUM(K158:K161)</f>
        <v>0</v>
      </c>
      <c r="L157" s="297">
        <f t="shared" ref="L157:S157" si="146">SUM(L158:L161)</f>
        <v>402370</v>
      </c>
      <c r="M157" s="295">
        <f t="shared" si="146"/>
        <v>402370</v>
      </c>
      <c r="N157" s="295">
        <f t="shared" si="146"/>
        <v>0</v>
      </c>
      <c r="O157" s="313">
        <f t="shared" si="146"/>
        <v>0</v>
      </c>
      <c r="P157" s="297">
        <f t="shared" si="146"/>
        <v>402365.03</v>
      </c>
      <c r="Q157" s="295">
        <f t="shared" si="146"/>
        <v>402365.03</v>
      </c>
      <c r="R157" s="295">
        <f t="shared" si="146"/>
        <v>0</v>
      </c>
      <c r="S157" s="296">
        <f t="shared" si="146"/>
        <v>0</v>
      </c>
    </row>
    <row r="158" spans="1:19" ht="15.75" x14ac:dyDescent="0.25">
      <c r="A158" s="153"/>
      <c r="B158" s="316">
        <v>1</v>
      </c>
      <c r="C158" s="318" t="s">
        <v>349</v>
      </c>
      <c r="D158" s="297">
        <f>SUM(E158:G158)</f>
        <v>125540</v>
      </c>
      <c r="E158" s="295">
        <f>'[1]13. Sociálna starostlivosť'!$T$16</f>
        <v>125540</v>
      </c>
      <c r="F158" s="295">
        <f>'[1]13. Sociálna starostlivosť'!$U$16</f>
        <v>0</v>
      </c>
      <c r="G158" s="313">
        <f>'[1]13. Sociálna starostlivosť'!$V$16</f>
        <v>0</v>
      </c>
      <c r="H158" s="297">
        <f>SUM(I158:K158)</f>
        <v>198978</v>
      </c>
      <c r="I158" s="295">
        <f>'[2]13. Sociálna starostlivosť'!$T$17</f>
        <v>198978</v>
      </c>
      <c r="J158" s="295">
        <f>'[2]13. Sociálna starostlivosť'!$U$17</f>
        <v>0</v>
      </c>
      <c r="K158" s="313">
        <f>'[2]13. Sociálna starostlivosť'!$V$17</f>
        <v>0</v>
      </c>
      <c r="L158" s="297">
        <f>SUM(M158:O158)</f>
        <v>282850</v>
      </c>
      <c r="M158" s="295">
        <f>'[3]13. Sociálna starostlivosť'!$T$17</f>
        <v>282850</v>
      </c>
      <c r="N158" s="295">
        <f>'[3]13. Sociálna starostlivosť'!$U$17</f>
        <v>0</v>
      </c>
      <c r="O158" s="313">
        <f>'[3]13. Sociálna starostlivosť'!$V$17</f>
        <v>0</v>
      </c>
      <c r="P158" s="297">
        <f>SUM(Q158:S158)</f>
        <v>282850</v>
      </c>
      <c r="Q158" s="295">
        <f>'[3]13. Sociálna starostlivosť'!$W$17</f>
        <v>282850</v>
      </c>
      <c r="R158" s="295">
        <f>'[3]13. Sociálna starostlivosť'!$X$17</f>
        <v>0</v>
      </c>
      <c r="S158" s="296">
        <f>'[3]13. Sociálna starostlivosť'!$Y$17</f>
        <v>0</v>
      </c>
    </row>
    <row r="159" spans="1:19" ht="15.75" x14ac:dyDescent="0.25">
      <c r="A159" s="153"/>
      <c r="B159" s="316">
        <v>2</v>
      </c>
      <c r="C159" s="318" t="s">
        <v>350</v>
      </c>
      <c r="D159" s="297">
        <f t="shared" ref="D159:D161" si="147">SUM(E159:G159)</f>
        <v>61110</v>
      </c>
      <c r="E159" s="295">
        <f>'[1]13. Sociálna starostlivosť'!$T$19</f>
        <v>61110</v>
      </c>
      <c r="F159" s="295">
        <f>'[1]13. Sociálna starostlivosť'!$U$19</f>
        <v>0</v>
      </c>
      <c r="G159" s="313">
        <f>'[1]13. Sociálna starostlivosť'!$V$19</f>
        <v>0</v>
      </c>
      <c r="H159" s="297">
        <f t="shared" ref="H159:H161" si="148">SUM(I159:K159)</f>
        <v>54769</v>
      </c>
      <c r="I159" s="295">
        <f>'[2]13. Sociálna starostlivosť'!$T$21</f>
        <v>54769</v>
      </c>
      <c r="J159" s="295">
        <f>'[2]13. Sociálna starostlivosť'!$U$21</f>
        <v>0</v>
      </c>
      <c r="K159" s="313">
        <f>'[2]13. Sociálna starostlivosť'!$V$21</f>
        <v>0</v>
      </c>
      <c r="L159" s="297">
        <f t="shared" ref="L159:L161" si="149">SUM(M159:O159)</f>
        <v>56000</v>
      </c>
      <c r="M159" s="295">
        <f>'[3]13. Sociálna starostlivosť'!$T$21</f>
        <v>56000</v>
      </c>
      <c r="N159" s="295">
        <f>'[3]13. Sociálna starostlivosť'!$U$21</f>
        <v>0</v>
      </c>
      <c r="O159" s="313">
        <f>'[3]13. Sociálna starostlivosť'!$V$21</f>
        <v>0</v>
      </c>
      <c r="P159" s="297">
        <f t="shared" ref="P159:P161" si="150">SUM(Q159:S159)</f>
        <v>56000</v>
      </c>
      <c r="Q159" s="295">
        <f>'[3]13. Sociálna starostlivosť'!$W$21</f>
        <v>56000</v>
      </c>
      <c r="R159" s="295">
        <f>'[3]13. Sociálna starostlivosť'!$X$21</f>
        <v>0</v>
      </c>
      <c r="S159" s="296">
        <f>'[3]13. Sociálna starostlivosť'!$Y$21</f>
        <v>0</v>
      </c>
    </row>
    <row r="160" spans="1:19" ht="15.75" x14ac:dyDescent="0.25">
      <c r="A160" s="153"/>
      <c r="B160" s="316">
        <v>3</v>
      </c>
      <c r="C160" s="318" t="s">
        <v>351</v>
      </c>
      <c r="D160" s="297">
        <f t="shared" si="147"/>
        <v>0</v>
      </c>
      <c r="E160" s="295">
        <f>'[1]13. Sociálna starostlivosť'!$T$21</f>
        <v>0</v>
      </c>
      <c r="F160" s="295">
        <f>'[1]13. Sociálna starostlivosť'!$U$21</f>
        <v>0</v>
      </c>
      <c r="G160" s="313">
        <f>'[1]13. Sociálna starostlivosť'!$V$21</f>
        <v>0</v>
      </c>
      <c r="H160" s="297">
        <f t="shared" si="148"/>
        <v>0</v>
      </c>
      <c r="I160" s="295">
        <f>'[2]13. Sociálna starostlivosť'!$T$24</f>
        <v>0</v>
      </c>
      <c r="J160" s="295">
        <f>'[2]13. Sociálna starostlivosť'!$U$24</f>
        <v>0</v>
      </c>
      <c r="K160" s="313">
        <f>'[2]13. Sociálna starostlivosť'!$V$24</f>
        <v>0</v>
      </c>
      <c r="L160" s="297">
        <f t="shared" si="149"/>
        <v>0</v>
      </c>
      <c r="M160" s="295">
        <f>'[3]13. Sociálna starostlivosť'!$T$24</f>
        <v>0</v>
      </c>
      <c r="N160" s="295">
        <f>'[3]13. Sociálna starostlivosť'!$U$24</f>
        <v>0</v>
      </c>
      <c r="O160" s="313">
        <f>'[3]13. Sociálna starostlivosť'!$V$24</f>
        <v>0</v>
      </c>
      <c r="P160" s="297">
        <f t="shared" si="150"/>
        <v>0</v>
      </c>
      <c r="Q160" s="295">
        <f>'[3]13. Sociálna starostlivosť'!$W$24</f>
        <v>0</v>
      </c>
      <c r="R160" s="295">
        <f>'[3]13. Sociálna starostlivosť'!$X$24</f>
        <v>0</v>
      </c>
      <c r="S160" s="296">
        <f>'[3]13. Sociálna starostlivosť'!$Y$24</f>
        <v>0</v>
      </c>
    </row>
    <row r="161" spans="1:19" ht="15.75" x14ac:dyDescent="0.25">
      <c r="A161" s="153"/>
      <c r="B161" s="316">
        <v>4</v>
      </c>
      <c r="C161" s="318" t="s">
        <v>352</v>
      </c>
      <c r="D161" s="297">
        <f t="shared" si="147"/>
        <v>49151.68</v>
      </c>
      <c r="E161" s="295">
        <f>'[1]13. Sociálna starostlivosť'!$T$23</f>
        <v>49151.68</v>
      </c>
      <c r="F161" s="295">
        <f>'[1]13. Sociálna starostlivosť'!$U$23</f>
        <v>0</v>
      </c>
      <c r="G161" s="313">
        <f>'[1]13. Sociálna starostlivosť'!$V$23</f>
        <v>0</v>
      </c>
      <c r="H161" s="297">
        <f t="shared" si="148"/>
        <v>56759.98</v>
      </c>
      <c r="I161" s="295">
        <f>'[2]13. Sociálna starostlivosť'!$T$26</f>
        <v>56759.98</v>
      </c>
      <c r="J161" s="295">
        <f>'[2]13. Sociálna starostlivosť'!$U$26</f>
        <v>0</v>
      </c>
      <c r="K161" s="313">
        <f>'[2]13. Sociálna starostlivosť'!$V$26</f>
        <v>0</v>
      </c>
      <c r="L161" s="297">
        <f t="shared" si="149"/>
        <v>63520</v>
      </c>
      <c r="M161" s="295">
        <f>'[3]13. Sociálna starostlivosť'!$T$26</f>
        <v>63520</v>
      </c>
      <c r="N161" s="295">
        <f>'[3]13. Sociálna starostlivosť'!$U$26</f>
        <v>0</v>
      </c>
      <c r="O161" s="313">
        <f>'[3]13. Sociálna starostlivosť'!$V$26</f>
        <v>0</v>
      </c>
      <c r="P161" s="297">
        <f t="shared" si="150"/>
        <v>63515.03</v>
      </c>
      <c r="Q161" s="295">
        <f>'[3]13. Sociálna starostlivosť'!$W$26</f>
        <v>63515.03</v>
      </c>
      <c r="R161" s="295">
        <f>'[3]13. Sociálna starostlivosť'!$X$26</f>
        <v>0</v>
      </c>
      <c r="S161" s="296">
        <f>'[3]13. Sociálna starostlivosť'!$Y$26</f>
        <v>0</v>
      </c>
    </row>
    <row r="162" spans="1:19" ht="15.75" x14ac:dyDescent="0.25">
      <c r="A162" s="148"/>
      <c r="B162" s="329" t="s">
        <v>353</v>
      </c>
      <c r="C162" s="318" t="s">
        <v>354</v>
      </c>
      <c r="D162" s="297">
        <f>SUM(D163:D166)</f>
        <v>1236085.3599999999</v>
      </c>
      <c r="E162" s="295">
        <f t="shared" ref="E162:G162" si="151">SUM(E163:E166)</f>
        <v>1231085.3599999999</v>
      </c>
      <c r="F162" s="295">
        <f t="shared" si="151"/>
        <v>5000</v>
      </c>
      <c r="G162" s="313">
        <f t="shared" si="151"/>
        <v>0</v>
      </c>
      <c r="H162" s="297">
        <f>SUM(H163:H166)</f>
        <v>1320119.3400000001</v>
      </c>
      <c r="I162" s="295">
        <f t="shared" ref="I162:S162" si="152">SUM(I163:I166)</f>
        <v>1310460.54</v>
      </c>
      <c r="J162" s="295">
        <f t="shared" si="152"/>
        <v>9658.7999999999993</v>
      </c>
      <c r="K162" s="313">
        <f t="shared" si="152"/>
        <v>0</v>
      </c>
      <c r="L162" s="297">
        <f t="shared" si="152"/>
        <v>1409915</v>
      </c>
      <c r="M162" s="295">
        <f t="shared" si="152"/>
        <v>1392539</v>
      </c>
      <c r="N162" s="295">
        <f t="shared" si="152"/>
        <v>17376</v>
      </c>
      <c r="O162" s="313">
        <f t="shared" si="152"/>
        <v>0</v>
      </c>
      <c r="P162" s="297">
        <f t="shared" si="152"/>
        <v>1323420.3399999999</v>
      </c>
      <c r="Q162" s="295">
        <f t="shared" si="152"/>
        <v>1306044.3399999999</v>
      </c>
      <c r="R162" s="295">
        <f t="shared" si="152"/>
        <v>17376</v>
      </c>
      <c r="S162" s="296">
        <f t="shared" si="152"/>
        <v>0</v>
      </c>
    </row>
    <row r="163" spans="1:19" ht="15.75" x14ac:dyDescent="0.25">
      <c r="A163" s="149"/>
      <c r="B163" s="316">
        <v>1</v>
      </c>
      <c r="C163" s="318" t="s">
        <v>355</v>
      </c>
      <c r="D163" s="297">
        <f>SUM(E163:G163)</f>
        <v>37550</v>
      </c>
      <c r="E163" s="295">
        <f>'[1]13. Sociálna starostlivosť'!$T$27</f>
        <v>37550</v>
      </c>
      <c r="F163" s="295">
        <f>'[1]13. Sociálna starostlivosť'!$U$27</f>
        <v>0</v>
      </c>
      <c r="G163" s="313">
        <f>'[1]13. Sociálna starostlivosť'!$V$27</f>
        <v>0</v>
      </c>
      <c r="H163" s="297">
        <f>SUM(I163:K163)</f>
        <v>48080</v>
      </c>
      <c r="I163" s="295">
        <f>'[2]13. Sociálna starostlivosť'!$T$30</f>
        <v>48080</v>
      </c>
      <c r="J163" s="295">
        <f>'[2]13. Sociálna starostlivosť'!$U$30</f>
        <v>0</v>
      </c>
      <c r="K163" s="313">
        <f>'[2]13. Sociálna starostlivosť'!$V$30</f>
        <v>0</v>
      </c>
      <c r="L163" s="297">
        <f>SUM(M163:O163)</f>
        <v>41780</v>
      </c>
      <c r="M163" s="295">
        <f>'[3]13. Sociálna starostlivosť'!$T$30</f>
        <v>38204</v>
      </c>
      <c r="N163" s="295">
        <f>'[3]13. Sociálna starostlivosť'!$U$30</f>
        <v>3576</v>
      </c>
      <c r="O163" s="313">
        <f>'[3]13. Sociálna starostlivosť'!$V$30</f>
        <v>0</v>
      </c>
      <c r="P163" s="297">
        <f>SUM(Q163:S163)</f>
        <v>41780</v>
      </c>
      <c r="Q163" s="295">
        <f>'[3]13. Sociálna starostlivosť'!$W$30</f>
        <v>38204</v>
      </c>
      <c r="R163" s="295">
        <f>'[3]13. Sociálna starostlivosť'!$X$30</f>
        <v>3576</v>
      </c>
      <c r="S163" s="296">
        <f>'[3]13. Sociálna starostlivosť'!$Y$30</f>
        <v>0</v>
      </c>
    </row>
    <row r="164" spans="1:19" ht="15.75" x14ac:dyDescent="0.25">
      <c r="A164" s="149"/>
      <c r="B164" s="316">
        <v>2</v>
      </c>
      <c r="C164" s="318" t="s">
        <v>356</v>
      </c>
      <c r="D164" s="297">
        <f t="shared" ref="D164:D166" si="153">SUM(E164:G164)</f>
        <v>0</v>
      </c>
      <c r="E164" s="295">
        <f>'[1]13. Sociálna starostlivosť'!$T$30</f>
        <v>0</v>
      </c>
      <c r="F164" s="295">
        <f>'[1]13. Sociálna starostlivosť'!$U$30</f>
        <v>0</v>
      </c>
      <c r="G164" s="313">
        <f>'[1]13. Sociálna starostlivosť'!$V$30</f>
        <v>0</v>
      </c>
      <c r="H164" s="297">
        <f t="shared" ref="H164:H166" si="154">SUM(I164:K164)</f>
        <v>0</v>
      </c>
      <c r="I164" s="295">
        <f>'[2]13. Sociálna starostlivosť'!$T$33</f>
        <v>0</v>
      </c>
      <c r="J164" s="295">
        <f>'[2]13. Sociálna starostlivosť'!$U$33</f>
        <v>0</v>
      </c>
      <c r="K164" s="313">
        <f>'[2]13. Sociálna starostlivosť'!$V$33</f>
        <v>0</v>
      </c>
      <c r="L164" s="297">
        <f t="shared" ref="L164:L166" si="155">SUM(M164:O164)</f>
        <v>0</v>
      </c>
      <c r="M164" s="295">
        <f>'[3]13. Sociálna starostlivosť'!$T$33</f>
        <v>0</v>
      </c>
      <c r="N164" s="295">
        <f>'[3]13. Sociálna starostlivosť'!$U$33</f>
        <v>0</v>
      </c>
      <c r="O164" s="313">
        <f>'[3]13. Sociálna starostlivosť'!$V$33</f>
        <v>0</v>
      </c>
      <c r="P164" s="297">
        <f t="shared" ref="P164:P166" si="156">SUM(Q164:S164)</f>
        <v>0</v>
      </c>
      <c r="Q164" s="295">
        <f>'[3]13. Sociálna starostlivosť'!$W$33</f>
        <v>0</v>
      </c>
      <c r="R164" s="295">
        <f>'[3]13. Sociálna starostlivosť'!$X$33</f>
        <v>0</v>
      </c>
      <c r="S164" s="296">
        <f>'[3]13. Sociálna starostlivosť'!$Y$33</f>
        <v>0</v>
      </c>
    </row>
    <row r="165" spans="1:19" ht="15.75" x14ac:dyDescent="0.25">
      <c r="A165" s="153"/>
      <c r="B165" s="316">
        <v>3</v>
      </c>
      <c r="C165" s="318" t="s">
        <v>456</v>
      </c>
      <c r="D165" s="297">
        <f t="shared" si="153"/>
        <v>1018298.36</v>
      </c>
      <c r="E165" s="295">
        <f>'[1]13. Sociálna starostlivosť'!$T$32</f>
        <v>1013298.36</v>
      </c>
      <c r="F165" s="295">
        <f>'[1]13. Sociálna starostlivosť'!$U$32</f>
        <v>5000</v>
      </c>
      <c r="G165" s="313">
        <f>'[1]13. Sociálna starostlivosť'!$V$32</f>
        <v>0</v>
      </c>
      <c r="H165" s="297">
        <f t="shared" si="154"/>
        <v>1084964.3400000001</v>
      </c>
      <c r="I165" s="295">
        <f>'[2]13. Sociálna starostlivosť'!$T$35</f>
        <v>1075305.54</v>
      </c>
      <c r="J165" s="295">
        <f>'[2]13. Sociálna starostlivosť'!$U$35</f>
        <v>9658.7999999999993</v>
      </c>
      <c r="K165" s="313">
        <f>'[2]13. Sociálna starostlivosť'!$V$35</f>
        <v>0</v>
      </c>
      <c r="L165" s="297">
        <f t="shared" si="155"/>
        <v>1173195</v>
      </c>
      <c r="M165" s="295">
        <f>'[3]13. Sociálna starostlivosť'!$T$35</f>
        <v>1159395</v>
      </c>
      <c r="N165" s="295">
        <f>'[3]13. Sociálna starostlivosť'!$U$35</f>
        <v>13800</v>
      </c>
      <c r="O165" s="313">
        <f>'[3]13. Sociálna starostlivosť'!$V$35</f>
        <v>0</v>
      </c>
      <c r="P165" s="297">
        <f t="shared" si="156"/>
        <v>1086704.3399999999</v>
      </c>
      <c r="Q165" s="295">
        <f>'[3]13. Sociálna starostlivosť'!$W$35</f>
        <v>1072904.3399999999</v>
      </c>
      <c r="R165" s="295">
        <f>'[3]13. Sociálna starostlivosť'!$X$35</f>
        <v>13800</v>
      </c>
      <c r="S165" s="296">
        <f>'[3]13. Sociálna starostlivosť'!$Y$35</f>
        <v>0</v>
      </c>
    </row>
    <row r="166" spans="1:19" ht="15.75" x14ac:dyDescent="0.25">
      <c r="A166" s="153"/>
      <c r="B166" s="316">
        <v>4</v>
      </c>
      <c r="C166" s="318" t="s">
        <v>457</v>
      </c>
      <c r="D166" s="297">
        <f t="shared" si="153"/>
        <v>180237</v>
      </c>
      <c r="E166" s="295">
        <f>'[1]13. Sociálna starostlivosť'!$T$47</f>
        <v>180237</v>
      </c>
      <c r="F166" s="295">
        <f>'[1]13. Sociálna starostlivosť'!$U$47</f>
        <v>0</v>
      </c>
      <c r="G166" s="313">
        <f>'[1]13. Sociálna starostlivosť'!$V$47</f>
        <v>0</v>
      </c>
      <c r="H166" s="297">
        <f t="shared" si="154"/>
        <v>187075</v>
      </c>
      <c r="I166" s="295">
        <f>'[2]13. Sociálna starostlivosť'!$T$50</f>
        <v>187075</v>
      </c>
      <c r="J166" s="295">
        <f>'[2]13. Sociálna starostlivosť'!$U$50</f>
        <v>0</v>
      </c>
      <c r="K166" s="313">
        <f>'[2]13. Sociálna starostlivosť'!$V$50</f>
        <v>0</v>
      </c>
      <c r="L166" s="297">
        <f t="shared" si="155"/>
        <v>194940</v>
      </c>
      <c r="M166" s="295">
        <f>'[3]13. Sociálna starostlivosť'!$T$50</f>
        <v>194940</v>
      </c>
      <c r="N166" s="295">
        <f>'[3]13. Sociálna starostlivosť'!$U$50</f>
        <v>0</v>
      </c>
      <c r="O166" s="313">
        <f>'[3]13. Sociálna starostlivosť'!$V$50</f>
        <v>0</v>
      </c>
      <c r="P166" s="297">
        <f t="shared" si="156"/>
        <v>194936</v>
      </c>
      <c r="Q166" s="295">
        <f>'[3]13. Sociálna starostlivosť'!$W$50</f>
        <v>194936</v>
      </c>
      <c r="R166" s="295">
        <f>'[3]13. Sociálna starostlivosť'!$X$50</f>
        <v>0</v>
      </c>
      <c r="S166" s="296">
        <f>'[3]13. Sociálna starostlivosť'!$Y$50</f>
        <v>0</v>
      </c>
    </row>
    <row r="167" spans="1:19" ht="15.75" x14ac:dyDescent="0.25">
      <c r="A167" s="149"/>
      <c r="B167" s="329" t="s">
        <v>358</v>
      </c>
      <c r="C167" s="318" t="s">
        <v>359</v>
      </c>
      <c r="D167" s="297">
        <f>SUM(D168:D170)</f>
        <v>110120</v>
      </c>
      <c r="E167" s="295">
        <f t="shared" ref="E167:G167" si="157">SUM(E168:E170)</f>
        <v>110120</v>
      </c>
      <c r="F167" s="295">
        <f t="shared" si="157"/>
        <v>0</v>
      </c>
      <c r="G167" s="313">
        <f t="shared" si="157"/>
        <v>0</v>
      </c>
      <c r="H167" s="297">
        <f>SUM(H168:H170)</f>
        <v>120674.70999999999</v>
      </c>
      <c r="I167" s="295">
        <f t="shared" ref="I167:S167" si="158">SUM(I168:I170)</f>
        <v>120674.70999999999</v>
      </c>
      <c r="J167" s="295">
        <f t="shared" si="158"/>
        <v>0</v>
      </c>
      <c r="K167" s="313">
        <f t="shared" si="158"/>
        <v>0</v>
      </c>
      <c r="L167" s="297">
        <f t="shared" si="158"/>
        <v>128420</v>
      </c>
      <c r="M167" s="295">
        <f t="shared" si="158"/>
        <v>107220</v>
      </c>
      <c r="N167" s="295">
        <f t="shared" si="158"/>
        <v>21200</v>
      </c>
      <c r="O167" s="313">
        <f t="shared" si="158"/>
        <v>0</v>
      </c>
      <c r="P167" s="297">
        <f t="shared" si="158"/>
        <v>128211.33000000002</v>
      </c>
      <c r="Q167" s="295">
        <f t="shared" si="158"/>
        <v>107053.59</v>
      </c>
      <c r="R167" s="295">
        <f t="shared" si="158"/>
        <v>21157.74</v>
      </c>
      <c r="S167" s="296">
        <f t="shared" si="158"/>
        <v>0</v>
      </c>
    </row>
    <row r="168" spans="1:19" ht="15.75" x14ac:dyDescent="0.25">
      <c r="A168" s="149"/>
      <c r="B168" s="316">
        <v>1</v>
      </c>
      <c r="C168" s="318" t="s">
        <v>360</v>
      </c>
      <c r="D168" s="297">
        <f>SUM(E168:G168)</f>
        <v>49990</v>
      </c>
      <c r="E168" s="295">
        <f>'[1]13. Sociálna starostlivosť'!$T$52</f>
        <v>49990</v>
      </c>
      <c r="F168" s="295">
        <f>'[1]13. Sociálna starostlivosť'!$U$52</f>
        <v>0</v>
      </c>
      <c r="G168" s="313">
        <f>'[1]13. Sociálna starostlivosť'!$V$52</f>
        <v>0</v>
      </c>
      <c r="H168" s="297">
        <f>SUM(I168:K168)</f>
        <v>55507</v>
      </c>
      <c r="I168" s="295">
        <f>'[2]13. Sociálna starostlivosť'!$T$55</f>
        <v>55507</v>
      </c>
      <c r="J168" s="295">
        <f>'[2]13. Sociálna starostlivosť'!$U$55</f>
        <v>0</v>
      </c>
      <c r="K168" s="313">
        <f>'[2]13. Sociálna starostlivosť'!$V$55</f>
        <v>0</v>
      </c>
      <c r="L168" s="297">
        <f>SUM(M168:O168)</f>
        <v>72000</v>
      </c>
      <c r="M168" s="295">
        <f>'[3]13. Sociálna starostlivosť'!$T$55</f>
        <v>50800</v>
      </c>
      <c r="N168" s="295">
        <f>'[3]13. Sociálna starostlivosť'!$U$55</f>
        <v>21200</v>
      </c>
      <c r="O168" s="313">
        <f>'[3]13. Sociálna starostlivosť'!$V$55</f>
        <v>0</v>
      </c>
      <c r="P168" s="297">
        <f>SUM(Q168:S168)</f>
        <v>71896.100000000006</v>
      </c>
      <c r="Q168" s="295">
        <f>'[3]13. Sociálna starostlivosť'!$W$55</f>
        <v>50738.36</v>
      </c>
      <c r="R168" s="295">
        <f>'[3]13. Sociálna starostlivosť'!$X$55</f>
        <v>21157.74</v>
      </c>
      <c r="S168" s="296">
        <f>'[3]13. Sociálna starostlivosť'!$Y$55</f>
        <v>0</v>
      </c>
    </row>
    <row r="169" spans="1:19" ht="15.75" x14ac:dyDescent="0.25">
      <c r="A169" s="149"/>
      <c r="B169" s="316">
        <v>2</v>
      </c>
      <c r="C169" s="318" t="s">
        <v>759</v>
      </c>
      <c r="D169" s="297">
        <f t="shared" ref="D169:D172" si="159">SUM(E169:G169)</f>
        <v>9760</v>
      </c>
      <c r="E169" s="295">
        <f>'[1]13. Sociálna starostlivosť'!$T$56</f>
        <v>9760</v>
      </c>
      <c r="F169" s="295">
        <f>'[1]13. Sociálna starostlivosť'!$U$56</f>
        <v>0</v>
      </c>
      <c r="G169" s="313">
        <f>'[1]13. Sociálna starostlivosť'!$V$56</f>
        <v>0</v>
      </c>
      <c r="H169" s="297">
        <f t="shared" ref="H169:H172" si="160">SUM(I169:K169)</f>
        <v>2762</v>
      </c>
      <c r="I169" s="295">
        <f>'[2]13. Sociálna starostlivosť'!$T$59</f>
        <v>2762</v>
      </c>
      <c r="J169" s="295">
        <f>'[2]13. Sociálna starostlivosť'!$U$59</f>
        <v>0</v>
      </c>
      <c r="K169" s="313">
        <f>'[2]13. Sociálna starostlivosť'!$V$59</f>
        <v>0</v>
      </c>
      <c r="L169" s="297">
        <f t="shared" ref="L169:L172" si="161">SUM(M169:O169)</f>
        <v>5160</v>
      </c>
      <c r="M169" s="295">
        <f>'[3]13. Sociálna starostlivosť'!$T$59</f>
        <v>5160</v>
      </c>
      <c r="N169" s="295">
        <f>'[3]13. Sociálna starostlivosť'!$U$59</f>
        <v>0</v>
      </c>
      <c r="O169" s="313">
        <f>'[3]13. Sociálna starostlivosť'!$V$59</f>
        <v>0</v>
      </c>
      <c r="P169" s="297">
        <f t="shared" ref="P169:P172" si="162">SUM(Q169:S169)</f>
        <v>5160</v>
      </c>
      <c r="Q169" s="295">
        <f>'[3]13. Sociálna starostlivosť'!$W$59</f>
        <v>5160</v>
      </c>
      <c r="R169" s="295">
        <f>'[3]13. Sociálna starostlivosť'!$X$59</f>
        <v>0</v>
      </c>
      <c r="S169" s="296">
        <f>'[3]13. Sociálna starostlivosť'!$Y$59</f>
        <v>0</v>
      </c>
    </row>
    <row r="170" spans="1:19" ht="15.75" x14ac:dyDescent="0.25">
      <c r="A170" s="149"/>
      <c r="B170" s="316">
        <v>3</v>
      </c>
      <c r="C170" s="318" t="s">
        <v>362</v>
      </c>
      <c r="D170" s="297">
        <f t="shared" si="159"/>
        <v>50370</v>
      </c>
      <c r="E170" s="295">
        <f>'[1]13. Sociálna starostlivosť'!$T$58</f>
        <v>50370</v>
      </c>
      <c r="F170" s="295">
        <f>'[1]13. Sociálna starostlivosť'!$U$58</f>
        <v>0</v>
      </c>
      <c r="G170" s="313">
        <f>'[1]13. Sociálna starostlivosť'!$V$58</f>
        <v>0</v>
      </c>
      <c r="H170" s="297">
        <f t="shared" si="160"/>
        <v>62405.71</v>
      </c>
      <c r="I170" s="295">
        <f>'[2]13. Sociálna starostlivosť'!$T$62</f>
        <v>62405.71</v>
      </c>
      <c r="J170" s="295">
        <f>'[2]13. Sociálna starostlivosť'!$U$62</f>
        <v>0</v>
      </c>
      <c r="K170" s="313">
        <f>'[2]13. Sociálna starostlivosť'!$V$62</f>
        <v>0</v>
      </c>
      <c r="L170" s="297">
        <f t="shared" si="161"/>
        <v>51260</v>
      </c>
      <c r="M170" s="295">
        <f>'[3]13. Sociálna starostlivosť'!$T$62</f>
        <v>51260</v>
      </c>
      <c r="N170" s="295">
        <f>'[3]13. Sociálna starostlivosť'!$U$62</f>
        <v>0</v>
      </c>
      <c r="O170" s="313">
        <f>'[3]13. Sociálna starostlivosť'!$V$62</f>
        <v>0</v>
      </c>
      <c r="P170" s="297">
        <f t="shared" si="162"/>
        <v>51155.23</v>
      </c>
      <c r="Q170" s="295">
        <f>'[3]13. Sociálna starostlivosť'!$W$62</f>
        <v>51155.23</v>
      </c>
      <c r="R170" s="295">
        <f>'[3]13. Sociálna starostlivosť'!$X$62</f>
        <v>0</v>
      </c>
      <c r="S170" s="296">
        <f>'[3]13. Sociálna starostlivosť'!$Y$62</f>
        <v>0</v>
      </c>
    </row>
    <row r="171" spans="1:19" ht="15.75" x14ac:dyDescent="0.25">
      <c r="A171" s="149"/>
      <c r="B171" s="329" t="s">
        <v>363</v>
      </c>
      <c r="C171" s="318" t="s">
        <v>364</v>
      </c>
      <c r="D171" s="297">
        <f t="shared" si="159"/>
        <v>6050</v>
      </c>
      <c r="E171" s="295">
        <f>'[1]13. Sociálna starostlivosť'!$T$61</f>
        <v>6050</v>
      </c>
      <c r="F171" s="295">
        <f>'[1]13. Sociálna starostlivosť'!$U$61</f>
        <v>0</v>
      </c>
      <c r="G171" s="313">
        <f>'[1]13. Sociálna starostlivosť'!$V$61</f>
        <v>0</v>
      </c>
      <c r="H171" s="297">
        <f t="shared" si="160"/>
        <v>5320</v>
      </c>
      <c r="I171" s="295">
        <f>'[2]13. Sociálna starostlivosť'!$T$65</f>
        <v>5320</v>
      </c>
      <c r="J171" s="295">
        <f>'[2]13. Sociálna starostlivosť'!$U$65</f>
        <v>0</v>
      </c>
      <c r="K171" s="313">
        <f>'[2]13. Sociálna starostlivosť'!$V$65</f>
        <v>0</v>
      </c>
      <c r="L171" s="297">
        <f t="shared" si="161"/>
        <v>5230</v>
      </c>
      <c r="M171" s="295">
        <f>'[3]13. Sociálna starostlivosť'!$T$65</f>
        <v>5230</v>
      </c>
      <c r="N171" s="295">
        <f>'[3]13. Sociálna starostlivosť'!$U$65</f>
        <v>0</v>
      </c>
      <c r="O171" s="313">
        <f>'[3]13. Sociálna starostlivosť'!$V$65</f>
        <v>0</v>
      </c>
      <c r="P171" s="297">
        <f t="shared" si="162"/>
        <v>5230</v>
      </c>
      <c r="Q171" s="295">
        <f>'[3]13. Sociálna starostlivosť'!$W$65</f>
        <v>5230</v>
      </c>
      <c r="R171" s="295">
        <f>'[3]13. Sociálna starostlivosť'!$X$65</f>
        <v>0</v>
      </c>
      <c r="S171" s="296">
        <f>'[3]13. Sociálna starostlivosť'!$Y$65</f>
        <v>0</v>
      </c>
    </row>
    <row r="172" spans="1:19" ht="15.75" x14ac:dyDescent="0.25">
      <c r="A172" s="152"/>
      <c r="B172" s="329" t="s">
        <v>365</v>
      </c>
      <c r="C172" s="318" t="s">
        <v>366</v>
      </c>
      <c r="D172" s="297">
        <f t="shared" si="159"/>
        <v>1090.96</v>
      </c>
      <c r="E172" s="295">
        <f>'[1]13. Sociálna starostlivosť'!$T$63</f>
        <v>1090.96</v>
      </c>
      <c r="F172" s="295">
        <f>'[1]13. Sociálna starostlivosť'!$U$63</f>
        <v>0</v>
      </c>
      <c r="G172" s="313">
        <f>'[1]13. Sociálna starostlivosť'!$V$63</f>
        <v>0</v>
      </c>
      <c r="H172" s="297">
        <f t="shared" si="160"/>
        <v>1760.6</v>
      </c>
      <c r="I172" s="295">
        <f>'[2]13. Sociálna starostlivosť'!$T$67</f>
        <v>1760.6</v>
      </c>
      <c r="J172" s="295">
        <f>'[2]13. Sociálna starostlivosť'!$U$67</f>
        <v>0</v>
      </c>
      <c r="K172" s="313">
        <f>'[2]13. Sociálna starostlivosť'!$V$67</f>
        <v>0</v>
      </c>
      <c r="L172" s="297">
        <f t="shared" si="161"/>
        <v>1000</v>
      </c>
      <c r="M172" s="295">
        <f>'[3]13. Sociálna starostlivosť'!$T$67</f>
        <v>1000</v>
      </c>
      <c r="N172" s="295">
        <f>'[3]13. Sociálna starostlivosť'!$U$67</f>
        <v>0</v>
      </c>
      <c r="O172" s="313">
        <f>'[3]13. Sociálna starostlivosť'!$V$67</f>
        <v>0</v>
      </c>
      <c r="P172" s="297">
        <f t="shared" si="162"/>
        <v>937.47</v>
      </c>
      <c r="Q172" s="295">
        <f>'[3]13. Sociálna starostlivosť'!$W$67</f>
        <v>937.47</v>
      </c>
      <c r="R172" s="295">
        <f>'[3]13. Sociálna starostlivosť'!$X$67</f>
        <v>0</v>
      </c>
      <c r="S172" s="296">
        <f>'[3]13. Sociálna starostlivosť'!$Y$67</f>
        <v>0</v>
      </c>
    </row>
    <row r="173" spans="1:19" ht="15.75" x14ac:dyDescent="0.25">
      <c r="A173" s="149"/>
      <c r="B173" s="341" t="s">
        <v>367</v>
      </c>
      <c r="C173" s="335" t="s">
        <v>368</v>
      </c>
      <c r="D173" s="297">
        <f>SUM(D174)</f>
        <v>21081.25</v>
      </c>
      <c r="E173" s="295">
        <f t="shared" ref="E173:G173" si="163">SUM(E174)</f>
        <v>21081.25</v>
      </c>
      <c r="F173" s="295">
        <f t="shared" si="163"/>
        <v>0</v>
      </c>
      <c r="G173" s="313">
        <f t="shared" si="163"/>
        <v>0</v>
      </c>
      <c r="H173" s="297">
        <f>SUM(H174)</f>
        <v>14095.949999999999</v>
      </c>
      <c r="I173" s="295">
        <f t="shared" ref="I173:S173" si="164">SUM(I174)</f>
        <v>14095.949999999999</v>
      </c>
      <c r="J173" s="295">
        <f t="shared" si="164"/>
        <v>0</v>
      </c>
      <c r="K173" s="313">
        <f t="shared" si="164"/>
        <v>0</v>
      </c>
      <c r="L173" s="297">
        <f t="shared" si="164"/>
        <v>49000</v>
      </c>
      <c r="M173" s="295">
        <f t="shared" si="164"/>
        <v>49000</v>
      </c>
      <c r="N173" s="295">
        <f t="shared" si="164"/>
        <v>0</v>
      </c>
      <c r="O173" s="313">
        <f t="shared" si="164"/>
        <v>0</v>
      </c>
      <c r="P173" s="297">
        <f t="shared" si="164"/>
        <v>33271.42</v>
      </c>
      <c r="Q173" s="295">
        <f t="shared" si="164"/>
        <v>33271.42</v>
      </c>
      <c r="R173" s="295">
        <f t="shared" si="164"/>
        <v>0</v>
      </c>
      <c r="S173" s="296">
        <f t="shared" si="164"/>
        <v>0</v>
      </c>
    </row>
    <row r="174" spans="1:19" ht="15.75" x14ac:dyDescent="0.25">
      <c r="A174" s="149"/>
      <c r="B174" s="342">
        <v>1</v>
      </c>
      <c r="C174" s="343" t="s">
        <v>369</v>
      </c>
      <c r="D174" s="297">
        <f>SUM(E174:G174)</f>
        <v>21081.25</v>
      </c>
      <c r="E174" s="295">
        <f>'[1]13. Sociálna starostlivosť'!$T$75</f>
        <v>21081.25</v>
      </c>
      <c r="F174" s="295">
        <f>'[1]13. Sociálna starostlivosť'!$U$75</f>
        <v>0</v>
      </c>
      <c r="G174" s="313">
        <f>'[1]13. Sociálna starostlivosť'!$V$75</f>
        <v>0</v>
      </c>
      <c r="H174" s="297">
        <f>SUM(I174:K174)</f>
        <v>14095.949999999999</v>
      </c>
      <c r="I174" s="295">
        <f>'[2]13. Sociálna starostlivosť'!$T$79</f>
        <v>14095.949999999999</v>
      </c>
      <c r="J174" s="295">
        <f>'[2]13. Sociálna starostlivosť'!$U$79</f>
        <v>0</v>
      </c>
      <c r="K174" s="313">
        <f>'[2]13. Sociálna starostlivosť'!$V$79</f>
        <v>0</v>
      </c>
      <c r="L174" s="297">
        <f>SUM(M174:O174)</f>
        <v>49000</v>
      </c>
      <c r="M174" s="295">
        <f>'[3]13. Sociálna starostlivosť'!$T$79</f>
        <v>49000</v>
      </c>
      <c r="N174" s="295">
        <f>'[3]13. Sociálna starostlivosť'!$U$79</f>
        <v>0</v>
      </c>
      <c r="O174" s="313">
        <f>'[3]13. Sociálna starostlivosť'!$V$79</f>
        <v>0</v>
      </c>
      <c r="P174" s="297">
        <f>SUM(Q174:S174)</f>
        <v>33271.42</v>
      </c>
      <c r="Q174" s="295">
        <f>'[3]13. Sociálna starostlivosť'!$W$79</f>
        <v>33271.42</v>
      </c>
      <c r="R174" s="295">
        <f>'[3]13. Sociálna starostlivosť'!$X$79</f>
        <v>0</v>
      </c>
      <c r="S174" s="296">
        <f>'[3]13. Sociálna starostlivosť'!$Y$79</f>
        <v>0</v>
      </c>
    </row>
    <row r="175" spans="1:19" ht="15.75" x14ac:dyDescent="0.25">
      <c r="A175" s="152"/>
      <c r="B175" s="344" t="s">
        <v>370</v>
      </c>
      <c r="C175" s="343" t="s">
        <v>371</v>
      </c>
      <c r="D175" s="297">
        <f t="shared" ref="D175:D176" si="165">SUM(E175:G175)</f>
        <v>0</v>
      </c>
      <c r="E175" s="295">
        <f>'[1]13. Sociálna starostlivosť'!$T$100</f>
        <v>0</v>
      </c>
      <c r="F175" s="295">
        <f>'[1]13. Sociálna starostlivosť'!$U$100</f>
        <v>0</v>
      </c>
      <c r="G175" s="313">
        <f>'[1]13. Sociálna starostlivosť'!$V$100</f>
        <v>0</v>
      </c>
      <c r="H175" s="297">
        <f t="shared" ref="H175:H176" si="166">SUM(I175:K175)</f>
        <v>0</v>
      </c>
      <c r="I175" s="295">
        <f>'[2]13. Sociálna starostlivosť'!$T$104</f>
        <v>0</v>
      </c>
      <c r="J175" s="295">
        <f>'[2]13. Sociálna starostlivosť'!$U$104</f>
        <v>0</v>
      </c>
      <c r="K175" s="313">
        <f>'[2]13. Sociálna starostlivosť'!$V$104</f>
        <v>0</v>
      </c>
      <c r="L175" s="297">
        <f t="shared" ref="L175:L176" si="167">SUM(M175:O175)</f>
        <v>3000</v>
      </c>
      <c r="M175" s="295">
        <f>'[3]13. Sociálna starostlivosť'!$T$104</f>
        <v>3000</v>
      </c>
      <c r="N175" s="295">
        <f>'[3]13. Sociálna starostlivosť'!$U$104</f>
        <v>0</v>
      </c>
      <c r="O175" s="313">
        <f>'[3]13. Sociálna starostlivosť'!$V$104</f>
        <v>0</v>
      </c>
      <c r="P175" s="297">
        <f t="shared" ref="P175:P176" si="168">SUM(Q175:S175)</f>
        <v>2500</v>
      </c>
      <c r="Q175" s="295">
        <f>'[3]13. Sociálna starostlivosť'!$W$104</f>
        <v>2500</v>
      </c>
      <c r="R175" s="295">
        <f>'[3]13. Sociálna starostlivosť'!$X$104</f>
        <v>0</v>
      </c>
      <c r="S175" s="296">
        <f>'[3]13. Sociálna starostlivosť'!$Y$104</f>
        <v>0</v>
      </c>
    </row>
    <row r="176" spans="1:19" ht="16.5" thickBot="1" x14ac:dyDescent="0.3">
      <c r="A176" s="152"/>
      <c r="B176" s="331" t="s">
        <v>394</v>
      </c>
      <c r="C176" s="427" t="s">
        <v>395</v>
      </c>
      <c r="D176" s="305">
        <f t="shared" si="165"/>
        <v>112364.82</v>
      </c>
      <c r="E176" s="306">
        <f>'[1]13. Sociálna starostlivosť'!$T$102</f>
        <v>112364.82</v>
      </c>
      <c r="F176" s="306">
        <f>'[1]13. Sociálna starostlivosť'!$U$102</f>
        <v>0</v>
      </c>
      <c r="G176" s="401">
        <f>'[1]13. Sociálna starostlivosť'!$V$102</f>
        <v>0</v>
      </c>
      <c r="H176" s="305">
        <f t="shared" si="166"/>
        <v>130777.87</v>
      </c>
      <c r="I176" s="306">
        <f>'[2]13. Sociálna starostlivosť'!$T$106</f>
        <v>130777.87</v>
      </c>
      <c r="J176" s="306">
        <f>'[2]13. Sociálna starostlivosť'!$U$106</f>
        <v>0</v>
      </c>
      <c r="K176" s="401">
        <f>'[2]13. Sociálna starostlivosť'!$V$106</f>
        <v>0</v>
      </c>
      <c r="L176" s="311">
        <f t="shared" si="167"/>
        <v>132670</v>
      </c>
      <c r="M176" s="306">
        <f>'[3]13. Sociálna starostlivosť'!$T$106</f>
        <v>132670</v>
      </c>
      <c r="N176" s="306">
        <f>'[3]13. Sociálna starostlivosť'!$U$106</f>
        <v>0</v>
      </c>
      <c r="O176" s="401">
        <f>'[3]13. Sociálna starostlivosť'!$V$106</f>
        <v>0</v>
      </c>
      <c r="P176" s="311">
        <f t="shared" si="168"/>
        <v>132562.10999999999</v>
      </c>
      <c r="Q176" s="306">
        <f>'[3]13. Sociálna starostlivosť'!$W$106</f>
        <v>132562.10999999999</v>
      </c>
      <c r="R176" s="306">
        <f>'[3]13. Sociálna starostlivosť'!$X$106</f>
        <v>0</v>
      </c>
      <c r="S176" s="307">
        <f>'[3]13. Sociálna starostlivosť'!$Y$106</f>
        <v>0</v>
      </c>
    </row>
    <row r="177" spans="1:19" s="151" customFormat="1" ht="17.25" thickBot="1" x14ac:dyDescent="0.35">
      <c r="A177" s="153"/>
      <c r="B177" s="345" t="s">
        <v>372</v>
      </c>
      <c r="C177" s="346"/>
      <c r="D177" s="430">
        <f>SUM(E177:G177)</f>
        <v>5725986.0300000003</v>
      </c>
      <c r="E177" s="431">
        <f>'[1]14. Bývanie'!$T$24</f>
        <v>334945.53999999998</v>
      </c>
      <c r="F177" s="431">
        <f>'[1]14. Bývanie'!$U$24</f>
        <v>5269000</v>
      </c>
      <c r="G177" s="455">
        <f>'[1]14. Bývanie'!$V$24</f>
        <v>122040.48999999999</v>
      </c>
      <c r="H177" s="430">
        <f>SUM(I177:K177)</f>
        <v>844398.44000000006</v>
      </c>
      <c r="I177" s="431">
        <f>'[2]14. Bývanie'!$T$24</f>
        <v>623045.67000000004</v>
      </c>
      <c r="J177" s="431">
        <f>'[2]14. Bývanie'!$U$24</f>
        <v>0</v>
      </c>
      <c r="K177" s="455">
        <f>'[2]14. Bývanie'!$V$24</f>
        <v>221352.77</v>
      </c>
      <c r="L177" s="430">
        <f>SUM(M177:O177)</f>
        <v>799075</v>
      </c>
      <c r="M177" s="431">
        <f>'[3]14. Bývanie'!$T$24</f>
        <v>597100</v>
      </c>
      <c r="N177" s="431">
        <f>'[3]14. Bývanie'!$U$24</f>
        <v>0</v>
      </c>
      <c r="O177" s="455">
        <f>'[3]14. Bývanie'!$V$24</f>
        <v>201975</v>
      </c>
      <c r="P177" s="430">
        <f>SUM(Q177:S177)</f>
        <v>731585.97000000009</v>
      </c>
      <c r="Q177" s="431">
        <f>'[3]14. Bývanie'!$W$24</f>
        <v>523549.99000000011</v>
      </c>
      <c r="R177" s="431">
        <f>'[3]14. Bývanie'!$X$24</f>
        <v>0</v>
      </c>
      <c r="S177" s="432">
        <f>'[3]14. Bývanie'!$Y$24</f>
        <v>208035.98</v>
      </c>
    </row>
    <row r="178" spans="1:19" s="151" customFormat="1" ht="15.75" x14ac:dyDescent="0.25">
      <c r="A178" s="153"/>
      <c r="B178" s="321" t="s">
        <v>373</v>
      </c>
      <c r="C178" s="333"/>
      <c r="D178" s="308">
        <f>SUM(D179:D181)</f>
        <v>7490892.7700000005</v>
      </c>
      <c r="E178" s="309">
        <f t="shared" ref="E178:G178" si="169">SUM(E179:E181)</f>
        <v>2043600.59</v>
      </c>
      <c r="F178" s="309">
        <f t="shared" si="169"/>
        <v>0</v>
      </c>
      <c r="G178" s="400">
        <f t="shared" si="169"/>
        <v>5447292.1800000006</v>
      </c>
      <c r="H178" s="308">
        <f>SUM(H179:H181)</f>
        <v>1997387.0199999998</v>
      </c>
      <c r="I178" s="309">
        <f t="shared" ref="I178:J178" si="170">SUM(I179:I181)</f>
        <v>1997387.0199999998</v>
      </c>
      <c r="J178" s="309">
        <f t="shared" si="170"/>
        <v>0</v>
      </c>
      <c r="K178" s="400">
        <f>SUM(K179:K181)</f>
        <v>0</v>
      </c>
      <c r="L178" s="308">
        <f t="shared" ref="L178:S178" si="171">SUM(L179:L181)</f>
        <v>2566367</v>
      </c>
      <c r="M178" s="309">
        <f t="shared" si="171"/>
        <v>2188865</v>
      </c>
      <c r="N178" s="309">
        <f t="shared" si="171"/>
        <v>7502</v>
      </c>
      <c r="O178" s="400">
        <f t="shared" si="171"/>
        <v>370000</v>
      </c>
      <c r="P178" s="308">
        <f t="shared" si="171"/>
        <v>2038720.4100000011</v>
      </c>
      <c r="Q178" s="309">
        <f t="shared" si="171"/>
        <v>2038720.4100000011</v>
      </c>
      <c r="R178" s="309">
        <f t="shared" si="171"/>
        <v>0</v>
      </c>
      <c r="S178" s="310">
        <f t="shared" si="171"/>
        <v>0</v>
      </c>
    </row>
    <row r="179" spans="1:19" ht="15.75" x14ac:dyDescent="0.25">
      <c r="A179" s="149"/>
      <c r="B179" s="344" t="s">
        <v>415</v>
      </c>
      <c r="C179" s="343" t="s">
        <v>420</v>
      </c>
      <c r="D179" s="297">
        <f>SUM(E179:G179)</f>
        <v>1974510.08</v>
      </c>
      <c r="E179" s="295">
        <f>'[1]15. Administratíva'!$T$4</f>
        <v>1974510.08</v>
      </c>
      <c r="F179" s="295">
        <f>'[1]15. Administratíva'!$U$4</f>
        <v>0</v>
      </c>
      <c r="G179" s="313">
        <f>'[1]15. Administratíva'!$V$4</f>
        <v>0</v>
      </c>
      <c r="H179" s="297">
        <f>SUM(I179:K179)</f>
        <v>1989051.9699999997</v>
      </c>
      <c r="I179" s="295">
        <f>'[2]15. Administratíva'!$T$4</f>
        <v>1989051.9699999997</v>
      </c>
      <c r="J179" s="295">
        <f>'[2]15. Administratíva'!$U$4</f>
        <v>0</v>
      </c>
      <c r="K179" s="313">
        <f>'[2]15. Administratíva'!$V$4</f>
        <v>0</v>
      </c>
      <c r="L179" s="297">
        <f>SUM(M179:O179)</f>
        <v>2181367</v>
      </c>
      <c r="M179" s="295">
        <f>'[3]15. Administratíva'!$T$4</f>
        <v>2173865</v>
      </c>
      <c r="N179" s="295">
        <f>'[3]15. Administratíva'!$U$4</f>
        <v>7502</v>
      </c>
      <c r="O179" s="313">
        <f>'[3]15. Administratíva'!$V$4</f>
        <v>0</v>
      </c>
      <c r="P179" s="297">
        <f>SUM(Q179:S179)</f>
        <v>2029801.040000001</v>
      </c>
      <c r="Q179" s="295">
        <f>'[3]15. Administratíva'!$W$4</f>
        <v>2029801.040000001</v>
      </c>
      <c r="R179" s="295">
        <f>'[3]15. Administratíva'!$X$4</f>
        <v>0</v>
      </c>
      <c r="S179" s="296">
        <f>'[3]15. Administratíva'!$Y$4</f>
        <v>0</v>
      </c>
    </row>
    <row r="180" spans="1:19" ht="15.75" x14ac:dyDescent="0.25">
      <c r="A180" s="149"/>
      <c r="B180" s="344" t="s">
        <v>416</v>
      </c>
      <c r="C180" s="343" t="s">
        <v>418</v>
      </c>
      <c r="D180" s="297">
        <f t="shared" ref="D180:D181" si="172">SUM(E180:G180)</f>
        <v>0</v>
      </c>
      <c r="E180" s="295">
        <f>'[1]15. Administratíva'!$T$99</f>
        <v>0</v>
      </c>
      <c r="F180" s="295">
        <f>'[1]15. Administratíva'!$U$99</f>
        <v>0</v>
      </c>
      <c r="G180" s="313">
        <f>'[1]15. Administratíva'!$V$99</f>
        <v>0</v>
      </c>
      <c r="H180" s="297">
        <f t="shared" ref="H180:H181" si="173">SUM(I180:K180)</f>
        <v>0</v>
      </c>
      <c r="I180" s="295">
        <f>'[2]15. Administratíva'!$T$99</f>
        <v>0</v>
      </c>
      <c r="J180" s="295">
        <f>'[2]15. Administratíva'!$U$99</f>
        <v>0</v>
      </c>
      <c r="K180" s="296">
        <f>'[2]15. Administratíva'!$V$99</f>
        <v>0</v>
      </c>
      <c r="L180" s="297">
        <f t="shared" ref="L180:L181" si="174">SUM(M180:O180)</f>
        <v>0</v>
      </c>
      <c r="M180" s="295">
        <f>'[3]15. Administratíva'!$T$100</f>
        <v>0</v>
      </c>
      <c r="N180" s="295">
        <f>'[3]15. Administratíva'!$U$100</f>
        <v>0</v>
      </c>
      <c r="O180" s="313">
        <f>'[3]15. Administratíva'!$V$100</f>
        <v>0</v>
      </c>
      <c r="P180" s="297">
        <f t="shared" ref="P180:P181" si="175">SUM(Q180:S180)</f>
        <v>0</v>
      </c>
      <c r="Q180" s="295">
        <f>'[3]15. Administratíva'!$W$100</f>
        <v>0</v>
      </c>
      <c r="R180" s="295">
        <f>'[3]15. Administratíva'!$X$100</f>
        <v>0</v>
      </c>
      <c r="S180" s="296">
        <f>'[3]15. Administratíva'!$Y$100</f>
        <v>0</v>
      </c>
    </row>
    <row r="181" spans="1:19" ht="16.5" thickBot="1" x14ac:dyDescent="0.3">
      <c r="A181" s="152"/>
      <c r="B181" s="347" t="s">
        <v>417</v>
      </c>
      <c r="C181" s="343" t="s">
        <v>419</v>
      </c>
      <c r="D181" s="305">
        <f t="shared" si="172"/>
        <v>5516382.6900000004</v>
      </c>
      <c r="E181" s="306">
        <f>'[1]15. Administratíva'!$T$100</f>
        <v>69090.510000000009</v>
      </c>
      <c r="F181" s="306">
        <f>'[1]15. Administratíva'!$U$100</f>
        <v>0</v>
      </c>
      <c r="G181" s="401">
        <f>'[1]15. Administratíva'!$V$100</f>
        <v>5447292.1800000006</v>
      </c>
      <c r="H181" s="305">
        <f t="shared" si="173"/>
        <v>8335.0499999999993</v>
      </c>
      <c r="I181" s="461">
        <f>'[2]15. Administratíva'!$T$100</f>
        <v>8335.0499999999993</v>
      </c>
      <c r="J181" s="461">
        <f>'[2]15. Administratíva'!$U$100</f>
        <v>0</v>
      </c>
      <c r="K181" s="695">
        <f>'[2]15. Administratíva'!$V$100</f>
        <v>0</v>
      </c>
      <c r="L181" s="305">
        <f t="shared" si="174"/>
        <v>385000</v>
      </c>
      <c r="M181" s="461">
        <f>'[3]15. Administratíva'!$T$101</f>
        <v>15000</v>
      </c>
      <c r="N181" s="461">
        <f>'[3]15. Administratíva'!$U$101</f>
        <v>0</v>
      </c>
      <c r="O181" s="695">
        <f>'[3]15. Administratíva'!$V$101</f>
        <v>370000</v>
      </c>
      <c r="P181" s="305">
        <f t="shared" si="175"/>
        <v>8919.3700000000008</v>
      </c>
      <c r="Q181" s="461">
        <f>'[3]15. Administratíva'!$W$101</f>
        <v>8919.3700000000008</v>
      </c>
      <c r="R181" s="461">
        <f>'[3]15. Administratíva'!$X$101</f>
        <v>0</v>
      </c>
      <c r="S181" s="462">
        <f>'[3]15. Administratíva'!$Y$101</f>
        <v>0</v>
      </c>
    </row>
    <row r="184" spans="1:19" x14ac:dyDescent="0.2">
      <c r="A184" s="152"/>
    </row>
    <row r="185" spans="1:19" x14ac:dyDescent="0.2">
      <c r="A185" s="149"/>
    </row>
    <row r="186" spans="1:19" x14ac:dyDescent="0.2">
      <c r="A186" s="149"/>
    </row>
    <row r="187" spans="1:19" x14ac:dyDescent="0.2">
      <c r="A187" s="149"/>
    </row>
    <row r="188" spans="1:19" x14ac:dyDescent="0.2">
      <c r="A188" s="149"/>
    </row>
    <row r="189" spans="1:19" x14ac:dyDescent="0.2">
      <c r="A189" s="149"/>
    </row>
    <row r="190" spans="1:19" x14ac:dyDescent="0.2">
      <c r="A190" s="152"/>
    </row>
    <row r="191" spans="1:19" x14ac:dyDescent="0.2">
      <c r="A191" s="152"/>
    </row>
    <row r="192" spans="1:19" x14ac:dyDescent="0.2">
      <c r="A192" s="149"/>
    </row>
    <row r="193" spans="1:1" x14ac:dyDescent="0.2">
      <c r="A193" s="147"/>
    </row>
    <row r="194" spans="1:1" x14ac:dyDescent="0.2">
      <c r="A194" s="147"/>
    </row>
    <row r="195" spans="1:1" x14ac:dyDescent="0.2">
      <c r="A195" s="147"/>
    </row>
    <row r="196" spans="1:1" x14ac:dyDescent="0.2">
      <c r="A196" s="147"/>
    </row>
    <row r="197" spans="1:1" x14ac:dyDescent="0.2">
      <c r="A197" s="147"/>
    </row>
    <row r="198" spans="1:1" x14ac:dyDescent="0.2">
      <c r="A198" s="147"/>
    </row>
    <row r="199" spans="1:1" x14ac:dyDescent="0.2">
      <c r="A199" s="147"/>
    </row>
    <row r="200" spans="1:1" x14ac:dyDescent="0.2">
      <c r="A200" s="152"/>
    </row>
  </sheetData>
  <sheetProtection selectLockedCells="1" selectUnlockedCells="1"/>
  <mergeCells count="6">
    <mergeCell ref="B1:S2"/>
    <mergeCell ref="D3:G4"/>
    <mergeCell ref="B4:C5"/>
    <mergeCell ref="H3:K4"/>
    <mergeCell ref="L3:O4"/>
    <mergeCell ref="P3:S4"/>
  </mergeCells>
  <phoneticPr fontId="0" type="noConversion"/>
  <pageMargins left="0" right="0" top="0" bottom="0" header="0.51181102362204722" footer="0.51181102362204722"/>
  <pageSetup paperSize="9" scale="57" firstPageNumber="0" fitToHeight="3" orientation="landscape" r:id="rId1"/>
  <headerFooter alignWithMargins="0">
    <oddFooter>&amp;CStránka &amp;P&amp;R&amp;A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9"/>
  <sheetViews>
    <sheetView zoomScale="80" zoomScaleNormal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 sqref="A1:E1"/>
    </sheetView>
  </sheetViews>
  <sheetFormatPr defaultColWidth="34.28515625" defaultRowHeight="12.75" x14ac:dyDescent="0.2"/>
  <cols>
    <col min="1" max="1" width="59.42578125" style="124" bestFit="1" customWidth="1"/>
    <col min="2" max="3" width="20.5703125" style="412" customWidth="1"/>
    <col min="4" max="4" width="20.5703125" style="125" customWidth="1"/>
    <col min="5" max="5" width="20.5703125" style="412" customWidth="1"/>
    <col min="6" max="6" width="9.140625" style="124" customWidth="1"/>
    <col min="7" max="7" width="20.42578125" style="124" customWidth="1"/>
    <col min="8" max="8" width="9.140625" style="124" customWidth="1"/>
    <col min="9" max="9" width="38.140625" style="124" customWidth="1"/>
    <col min="10" max="13" width="15.5703125" style="124" customWidth="1"/>
    <col min="14" max="246" width="9.140625" style="124" customWidth="1"/>
    <col min="247" max="16384" width="34.28515625" style="124"/>
  </cols>
  <sheetData>
    <row r="1" spans="1:9" ht="27.75" x14ac:dyDescent="0.4">
      <c r="A1" s="774" t="s">
        <v>738</v>
      </c>
      <c r="B1" s="774"/>
      <c r="C1" s="774"/>
      <c r="D1" s="774"/>
      <c r="E1" s="774"/>
    </row>
    <row r="2" spans="1:9" ht="13.5" thickBot="1" x14ac:dyDescent="0.25"/>
    <row r="3" spans="1:9" ht="36.75" thickBot="1" x14ac:dyDescent="0.3">
      <c r="A3" s="387" t="s">
        <v>402</v>
      </c>
      <c r="B3" s="512" t="s">
        <v>565</v>
      </c>
      <c r="C3" s="512" t="s">
        <v>593</v>
      </c>
      <c r="D3" s="388" t="s">
        <v>642</v>
      </c>
      <c r="E3" s="512" t="s">
        <v>643</v>
      </c>
    </row>
    <row r="4" spans="1:9" ht="20.25" customHeight="1" x14ac:dyDescent="0.25">
      <c r="A4" s="385" t="s">
        <v>403</v>
      </c>
      <c r="B4" s="513">
        <f>'príjmy '!B3</f>
        <v>18846856.07</v>
      </c>
      <c r="C4" s="513">
        <f>'príjmy '!C3</f>
        <v>19857626.240000002</v>
      </c>
      <c r="D4" s="386">
        <f>'príjmy '!D3</f>
        <v>20637852</v>
      </c>
      <c r="E4" s="513">
        <f>'príjmy '!E3</f>
        <v>20389361.02</v>
      </c>
      <c r="F4" s="415">
        <f>E4/D4*100</f>
        <v>98.795945527664415</v>
      </c>
    </row>
    <row r="5" spans="1:9" ht="21.75" customHeight="1" x14ac:dyDescent="0.25">
      <c r="A5" s="128" t="s">
        <v>404</v>
      </c>
      <c r="B5" s="514">
        <f>'výdavky '!E6</f>
        <v>17806018.689999998</v>
      </c>
      <c r="C5" s="514">
        <f>'výdavky '!I6</f>
        <v>18755657.259999998</v>
      </c>
      <c r="D5" s="141">
        <f>'výdavky '!M6</f>
        <v>20637852</v>
      </c>
      <c r="E5" s="514">
        <f>'výdavky '!Q6</f>
        <v>19076711.210000001</v>
      </c>
      <c r="F5" s="415">
        <f>E5/D5*100</f>
        <v>92.435546150830035</v>
      </c>
    </row>
    <row r="6" spans="1:9" ht="21" customHeight="1" x14ac:dyDescent="0.25">
      <c r="A6" s="128" t="s">
        <v>379</v>
      </c>
      <c r="B6" s="514">
        <f t="shared" ref="B6:E6" si="0">B4-B5</f>
        <v>1040837.3800000027</v>
      </c>
      <c r="C6" s="514">
        <f t="shared" si="0"/>
        <v>1101968.9800000042</v>
      </c>
      <c r="D6" s="141">
        <f t="shared" si="0"/>
        <v>0</v>
      </c>
      <c r="E6" s="514">
        <f t="shared" si="0"/>
        <v>1312649.8099999987</v>
      </c>
      <c r="F6" s="415"/>
    </row>
    <row r="7" spans="1:9" ht="18" x14ac:dyDescent="0.25">
      <c r="A7" s="128"/>
      <c r="B7" s="514"/>
      <c r="C7" s="514"/>
      <c r="D7" s="141"/>
      <c r="E7" s="514"/>
      <c r="F7" s="415"/>
      <c r="I7" s="125"/>
    </row>
    <row r="8" spans="1:9" ht="21.75" customHeight="1" x14ac:dyDescent="0.25">
      <c r="A8" s="128" t="s">
        <v>397</v>
      </c>
      <c r="B8" s="514">
        <f>'príjmy '!B108</f>
        <v>1691115.1400000001</v>
      </c>
      <c r="C8" s="514">
        <f>'príjmy '!C108</f>
        <v>1484298.25</v>
      </c>
      <c r="D8" s="141">
        <f>'príjmy '!D108</f>
        <v>1194500</v>
      </c>
      <c r="E8" s="514">
        <f>'príjmy '!E108</f>
        <v>844958.95</v>
      </c>
      <c r="F8" s="415">
        <f>E8/D8*100</f>
        <v>70.737459187944737</v>
      </c>
    </row>
    <row r="9" spans="1:9" ht="21" customHeight="1" x14ac:dyDescent="0.25">
      <c r="A9" s="128" t="s">
        <v>398</v>
      </c>
      <c r="B9" s="514">
        <f>'výdavky '!F6</f>
        <v>8262797.8000000007</v>
      </c>
      <c r="C9" s="514">
        <f>'výdavky '!J6</f>
        <v>940071.16000000015</v>
      </c>
      <c r="D9" s="141">
        <f>'výdavky '!N6</f>
        <v>3218017</v>
      </c>
      <c r="E9" s="514">
        <f>'výdavky '!R6</f>
        <v>2465491.37</v>
      </c>
      <c r="F9" s="415">
        <f>E9/D9*100</f>
        <v>76.61523758264795</v>
      </c>
    </row>
    <row r="10" spans="1:9" ht="21.75" customHeight="1" x14ac:dyDescent="0.25">
      <c r="A10" s="128" t="s">
        <v>379</v>
      </c>
      <c r="B10" s="514">
        <f t="shared" ref="B10:E10" si="1">B8-B9</f>
        <v>-6571682.6600000001</v>
      </c>
      <c r="C10" s="514">
        <f t="shared" si="1"/>
        <v>544227.08999999985</v>
      </c>
      <c r="D10" s="141">
        <f t="shared" si="1"/>
        <v>-2023517</v>
      </c>
      <c r="E10" s="514">
        <f t="shared" si="1"/>
        <v>-1620532.4200000002</v>
      </c>
      <c r="F10" s="415"/>
    </row>
    <row r="11" spans="1:9" ht="18" x14ac:dyDescent="0.25">
      <c r="A11" s="128"/>
      <c r="B11" s="514"/>
      <c r="C11" s="514"/>
      <c r="D11" s="141"/>
      <c r="E11" s="514"/>
      <c r="F11" s="415"/>
    </row>
    <row r="12" spans="1:9" ht="22.5" customHeight="1" x14ac:dyDescent="0.25">
      <c r="A12" s="128" t="s">
        <v>399</v>
      </c>
      <c r="B12" s="514">
        <f>'príjmy '!B136</f>
        <v>11914397.870000001</v>
      </c>
      <c r="C12" s="514">
        <f>'príjmy '!C136</f>
        <v>1474669.23</v>
      </c>
      <c r="D12" s="141">
        <f>'príjmy '!D136</f>
        <v>2970952</v>
      </c>
      <c r="E12" s="514">
        <f>'príjmy '!E136</f>
        <v>2210581.17</v>
      </c>
      <c r="F12" s="415">
        <f>E12/D12*100</f>
        <v>74.406492262412854</v>
      </c>
    </row>
    <row r="13" spans="1:9" ht="22.5" customHeight="1" x14ac:dyDescent="0.25">
      <c r="A13" s="128" t="s">
        <v>400</v>
      </c>
      <c r="B13" s="514">
        <f>'výdavky '!G6</f>
        <v>5587014.4400000004</v>
      </c>
      <c r="C13" s="514">
        <f>'výdavky '!K6</f>
        <v>226299.06</v>
      </c>
      <c r="D13" s="141">
        <f>'výdavky '!O6</f>
        <v>576500</v>
      </c>
      <c r="E13" s="514">
        <f>'výdavky '!S6</f>
        <v>212559.69</v>
      </c>
      <c r="F13" s="415">
        <f>E13/D13*100</f>
        <v>36.870718126626194</v>
      </c>
    </row>
    <row r="14" spans="1:9" ht="18.75" thickBot="1" x14ac:dyDescent="0.3">
      <c r="A14" s="131" t="s">
        <v>379</v>
      </c>
      <c r="B14" s="515">
        <f t="shared" ref="B14:E14" si="2">B12-B13</f>
        <v>6327383.4300000006</v>
      </c>
      <c r="C14" s="515">
        <f t="shared" si="2"/>
        <v>1248370.17</v>
      </c>
      <c r="D14" s="144">
        <f t="shared" si="2"/>
        <v>2394452</v>
      </c>
      <c r="E14" s="515">
        <f t="shared" si="2"/>
        <v>1998021.48</v>
      </c>
      <c r="F14" s="415"/>
    </row>
    <row r="15" spans="1:9" ht="13.5" thickBot="1" x14ac:dyDescent="0.25">
      <c r="A15" s="134"/>
      <c r="B15" s="516"/>
      <c r="C15" s="516"/>
      <c r="D15" s="135"/>
      <c r="E15" s="516"/>
      <c r="F15" s="415"/>
    </row>
    <row r="16" spans="1:9" ht="22.5" customHeight="1" x14ac:dyDescent="0.3">
      <c r="A16" s="290" t="s">
        <v>130</v>
      </c>
      <c r="B16" s="517">
        <f t="shared" ref="B16:E17" si="3">B4+B8+B12</f>
        <v>32452369.080000002</v>
      </c>
      <c r="C16" s="517">
        <f t="shared" si="3"/>
        <v>22816593.720000003</v>
      </c>
      <c r="D16" s="293">
        <f t="shared" si="3"/>
        <v>24803304</v>
      </c>
      <c r="E16" s="517">
        <f t="shared" si="3"/>
        <v>23444901.140000001</v>
      </c>
      <c r="F16" s="415">
        <f>E16/D16*100</f>
        <v>94.52329875084385</v>
      </c>
    </row>
    <row r="17" spans="1:13" ht="27.75" customHeight="1" thickBot="1" x14ac:dyDescent="0.35">
      <c r="A17" s="381" t="s">
        <v>383</v>
      </c>
      <c r="B17" s="518">
        <f t="shared" si="3"/>
        <v>31655830.93</v>
      </c>
      <c r="C17" s="518">
        <f t="shared" si="3"/>
        <v>19922027.479999997</v>
      </c>
      <c r="D17" s="382">
        <f t="shared" si="3"/>
        <v>24432369</v>
      </c>
      <c r="E17" s="518">
        <f t="shared" si="3"/>
        <v>21754762.270000003</v>
      </c>
      <c r="F17" s="415">
        <f>E17/D17*100</f>
        <v>89.040740461966678</v>
      </c>
    </row>
    <row r="18" spans="1:13" ht="27" customHeight="1" thickBot="1" x14ac:dyDescent="0.35">
      <c r="A18" s="383" t="s">
        <v>384</v>
      </c>
      <c r="B18" s="519">
        <f>B16-B17</f>
        <v>796538.15000000224</v>
      </c>
      <c r="C18" s="519">
        <f t="shared" ref="C18:E18" si="4">C16-C17</f>
        <v>2894566.2400000058</v>
      </c>
      <c r="D18" s="384">
        <f t="shared" si="4"/>
        <v>370935</v>
      </c>
      <c r="E18" s="519">
        <f t="shared" si="4"/>
        <v>1690138.8699999973</v>
      </c>
      <c r="F18" s="415"/>
    </row>
    <row r="19" spans="1:13" x14ac:dyDescent="0.2">
      <c r="F19" s="415"/>
    </row>
    <row r="20" spans="1:13" ht="13.5" thickBot="1" x14ac:dyDescent="0.25">
      <c r="F20" s="415"/>
    </row>
    <row r="21" spans="1:13" ht="20.25" x14ac:dyDescent="0.3">
      <c r="A21" s="376" t="s">
        <v>431</v>
      </c>
      <c r="B21" s="520">
        <f t="shared" ref="B21:E22" si="5">B4+B8</f>
        <v>20537971.210000001</v>
      </c>
      <c r="C21" s="520">
        <f t="shared" si="5"/>
        <v>21341924.490000002</v>
      </c>
      <c r="D21" s="377">
        <f t="shared" si="5"/>
        <v>21832352</v>
      </c>
      <c r="E21" s="520">
        <f t="shared" si="5"/>
        <v>21234319.969999999</v>
      </c>
      <c r="F21" s="415">
        <f>E21/D21*100</f>
        <v>97.260798882319222</v>
      </c>
    </row>
    <row r="22" spans="1:13" ht="21" thickBot="1" x14ac:dyDescent="0.35">
      <c r="A22" s="378" t="s">
        <v>432</v>
      </c>
      <c r="B22" s="521">
        <f t="shared" si="5"/>
        <v>26068816.489999998</v>
      </c>
      <c r="C22" s="521">
        <f t="shared" si="5"/>
        <v>19695728.419999998</v>
      </c>
      <c r="D22" s="294">
        <f t="shared" si="5"/>
        <v>23855869</v>
      </c>
      <c r="E22" s="521">
        <f t="shared" si="5"/>
        <v>21542202.580000002</v>
      </c>
      <c r="F22" s="415">
        <f>E22/D22*100</f>
        <v>90.301479187364762</v>
      </c>
    </row>
    <row r="23" spans="1:13" ht="21" thickBot="1" x14ac:dyDescent="0.35">
      <c r="A23" s="379" t="s">
        <v>411</v>
      </c>
      <c r="B23" s="522">
        <f t="shared" ref="B23:E23" si="6">B21-B22</f>
        <v>-5530845.2799999975</v>
      </c>
      <c r="C23" s="522">
        <f t="shared" si="6"/>
        <v>1646196.070000004</v>
      </c>
      <c r="D23" s="380">
        <f t="shared" si="6"/>
        <v>-2023517</v>
      </c>
      <c r="E23" s="522">
        <f t="shared" si="6"/>
        <v>-307882.61000000313</v>
      </c>
      <c r="F23" s="415"/>
    </row>
    <row r="24" spans="1:13" ht="48" thickBot="1" x14ac:dyDescent="0.3">
      <c r="A24" s="292"/>
      <c r="G24" s="301" t="s">
        <v>421</v>
      </c>
      <c r="H24" s="788" t="s">
        <v>422</v>
      </c>
      <c r="I24" s="789"/>
      <c r="J24" s="402" t="s">
        <v>565</v>
      </c>
      <c r="K24" s="402" t="s">
        <v>593</v>
      </c>
      <c r="L24" s="402" t="s">
        <v>640</v>
      </c>
      <c r="M24" s="402" t="s">
        <v>643</v>
      </c>
    </row>
    <row r="25" spans="1:13" ht="18" x14ac:dyDescent="0.25">
      <c r="A25" s="291"/>
      <c r="G25" s="302">
        <v>100</v>
      </c>
      <c r="H25" s="790" t="s">
        <v>423</v>
      </c>
      <c r="I25" s="791"/>
      <c r="J25" s="403">
        <f>'príjmy '!B4</f>
        <v>10656311.780000001</v>
      </c>
      <c r="K25" s="403">
        <f>'príjmy '!C4</f>
        <v>10784185.029999999</v>
      </c>
      <c r="L25" s="403">
        <f>'príjmy '!D4</f>
        <v>11048500</v>
      </c>
      <c r="M25" s="403">
        <f>'príjmy '!E4</f>
        <v>11109713.800000001</v>
      </c>
    </row>
    <row r="26" spans="1:13" ht="18" x14ac:dyDescent="0.25">
      <c r="A26" s="300"/>
      <c r="G26" s="303">
        <v>200</v>
      </c>
      <c r="H26" s="775" t="s">
        <v>424</v>
      </c>
      <c r="I26" s="776"/>
      <c r="J26" s="404">
        <f>'príjmy '!B18+'príjmy '!B31+'príjmy '!B54+'príjmy '!B109</f>
        <v>2724576.27</v>
      </c>
      <c r="K26" s="404">
        <f>'príjmy '!C18+'príjmy '!C31+'príjmy '!C54+'príjmy '!C109</f>
        <v>2394183.0000000005</v>
      </c>
      <c r="L26" s="404">
        <f>'príjmy '!D18+'príjmy '!D31+'príjmy '!D54+'príjmy '!D109</f>
        <v>2794503</v>
      </c>
      <c r="M26" s="404">
        <f>'príjmy '!E18+'príjmy '!E31+'príjmy '!E54+'príjmy '!E109</f>
        <v>2507996.79</v>
      </c>
    </row>
    <row r="27" spans="1:13" ht="18" x14ac:dyDescent="0.25">
      <c r="A27" s="300"/>
      <c r="G27" s="303">
        <v>300</v>
      </c>
      <c r="H27" s="775" t="s">
        <v>425</v>
      </c>
      <c r="I27" s="776"/>
      <c r="J27" s="404">
        <f>'príjmy '!B63+'príjmy '!B113</f>
        <v>7157083.1599999992</v>
      </c>
      <c r="K27" s="404">
        <f>'príjmy '!C63+'príjmy '!C113</f>
        <v>8163556.46</v>
      </c>
      <c r="L27" s="404">
        <f>'príjmy '!D63+'príjmy '!D113</f>
        <v>7989349</v>
      </c>
      <c r="M27" s="404">
        <f>'príjmy '!E63+'príjmy '!E113</f>
        <v>7616609.3799999999</v>
      </c>
    </row>
    <row r="28" spans="1:13" ht="18" x14ac:dyDescent="0.25">
      <c r="A28" s="300"/>
      <c r="G28" s="303">
        <v>400</v>
      </c>
      <c r="H28" s="775" t="s">
        <v>426</v>
      </c>
      <c r="I28" s="776"/>
      <c r="J28" s="404">
        <f>'príjmy '!B137+'príjmy '!B139+'príjmy '!B140</f>
        <v>557699.38</v>
      </c>
      <c r="K28" s="404">
        <f>'príjmy '!C137+'príjmy '!C138+'príjmy '!C139+'príjmy '!C140+'príjmy '!C141</f>
        <v>704886.17999999993</v>
      </c>
      <c r="L28" s="404">
        <f>'príjmy '!D137+'príjmy '!D138+'príjmy '!D139+'príjmy '!D140+'príjmy '!D141</f>
        <v>1537152</v>
      </c>
      <c r="M28" s="404">
        <f>'príjmy '!E137+'príjmy '!E138+'príjmy '!E139+'príjmy '!E140+'príjmy '!E141</f>
        <v>1066594.69</v>
      </c>
    </row>
    <row r="29" spans="1:13" ht="18" x14ac:dyDescent="0.25">
      <c r="A29" s="300"/>
      <c r="G29" s="303">
        <v>500</v>
      </c>
      <c r="H29" s="775" t="s">
        <v>427</v>
      </c>
      <c r="I29" s="776"/>
      <c r="J29" s="404">
        <f>'príjmy '!B143+'príjmy '!B144+'príjmy '!B145+'príjmy '!B146</f>
        <v>11356698.49</v>
      </c>
      <c r="K29" s="404">
        <f>'príjmy '!C142+'príjmy '!C143+'príjmy '!C144+'príjmy '!C145+'príjmy '!C146</f>
        <v>769783.05</v>
      </c>
      <c r="L29" s="404">
        <f>'príjmy '!D142+'príjmy '!D143+'príjmy '!D144+'príjmy '!D145+'príjmy '!D146</f>
        <v>1433800</v>
      </c>
      <c r="M29" s="404">
        <f>'príjmy '!E142+'príjmy '!E143+'príjmy '!E144+'príjmy '!E145+'príjmy '!E146</f>
        <v>1143986.48</v>
      </c>
    </row>
    <row r="30" spans="1:13" ht="18" x14ac:dyDescent="0.25">
      <c r="A30" s="300"/>
      <c r="G30" s="303">
        <v>600</v>
      </c>
      <c r="H30" s="775" t="s">
        <v>378</v>
      </c>
      <c r="I30" s="776"/>
      <c r="J30" s="404">
        <f>B5</f>
        <v>17806018.689999998</v>
      </c>
      <c r="K30" s="404">
        <f>C5</f>
        <v>18755657.259999998</v>
      </c>
      <c r="L30" s="404">
        <f>D5</f>
        <v>20637852</v>
      </c>
      <c r="M30" s="404">
        <f>E5</f>
        <v>19076711.210000001</v>
      </c>
    </row>
    <row r="31" spans="1:13" ht="18" x14ac:dyDescent="0.25">
      <c r="A31" s="300"/>
      <c r="G31" s="303">
        <v>700</v>
      </c>
      <c r="H31" s="775" t="s">
        <v>381</v>
      </c>
      <c r="I31" s="776"/>
      <c r="J31" s="404">
        <f>B9</f>
        <v>8262797.8000000007</v>
      </c>
      <c r="K31" s="404">
        <f>C9</f>
        <v>940071.16000000015</v>
      </c>
      <c r="L31" s="404">
        <f>D9</f>
        <v>3218017</v>
      </c>
      <c r="M31" s="404">
        <f>E9</f>
        <v>2465491.37</v>
      </c>
    </row>
    <row r="32" spans="1:13" ht="18.75" thickBot="1" x14ac:dyDescent="0.3">
      <c r="A32" s="300"/>
      <c r="G32" s="304">
        <v>800</v>
      </c>
      <c r="H32" s="792" t="s">
        <v>428</v>
      </c>
      <c r="I32" s="793"/>
      <c r="J32" s="405">
        <f>B13</f>
        <v>5587014.4400000004</v>
      </c>
      <c r="K32" s="405">
        <f>C13</f>
        <v>226299.06</v>
      </c>
      <c r="L32" s="405">
        <f>D13</f>
        <v>576500</v>
      </c>
      <c r="M32" s="405">
        <f>E13</f>
        <v>212559.69</v>
      </c>
    </row>
    <row r="33" spans="1:17" ht="18.75" thickBot="1" x14ac:dyDescent="0.3">
      <c r="A33" s="300"/>
      <c r="G33" s="786"/>
      <c r="H33" s="786"/>
      <c r="I33" s="786"/>
    </row>
    <row r="34" spans="1:17" ht="48" thickBot="1" x14ac:dyDescent="0.3">
      <c r="A34" s="300"/>
      <c r="G34" s="787"/>
      <c r="H34" s="787"/>
      <c r="I34" s="787"/>
      <c r="J34" s="402" t="s">
        <v>565</v>
      </c>
      <c r="K34" s="402" t="s">
        <v>593</v>
      </c>
      <c r="L34" s="402" t="s">
        <v>640</v>
      </c>
      <c r="M34" s="402" t="s">
        <v>643</v>
      </c>
    </row>
    <row r="35" spans="1:17" ht="18" x14ac:dyDescent="0.25">
      <c r="A35" s="300"/>
      <c r="G35" s="777" t="s">
        <v>446</v>
      </c>
      <c r="H35" s="778"/>
      <c r="I35" s="779"/>
      <c r="J35" s="407">
        <f t="shared" ref="J35:M35" si="7">J25+J26+J27+J28+J29</f>
        <v>32452369.079999998</v>
      </c>
      <c r="K35" s="407">
        <f t="shared" si="7"/>
        <v>22816593.719999999</v>
      </c>
      <c r="L35" s="407">
        <f t="shared" si="7"/>
        <v>24803304</v>
      </c>
      <c r="M35" s="407">
        <f t="shared" si="7"/>
        <v>23444901.140000001</v>
      </c>
    </row>
    <row r="36" spans="1:17" ht="18" x14ac:dyDescent="0.25">
      <c r="A36" s="300"/>
      <c r="G36" s="780" t="s">
        <v>447</v>
      </c>
      <c r="H36" s="781"/>
      <c r="I36" s="782"/>
      <c r="J36" s="408">
        <f t="shared" ref="J36:M36" si="8">J30+J31+J32</f>
        <v>31655830.93</v>
      </c>
      <c r="K36" s="408">
        <f t="shared" si="8"/>
        <v>19922027.479999997</v>
      </c>
      <c r="L36" s="408">
        <f t="shared" si="8"/>
        <v>24432369</v>
      </c>
      <c r="M36" s="408">
        <f t="shared" si="8"/>
        <v>21754762.270000003</v>
      </c>
    </row>
    <row r="37" spans="1:17" ht="18.75" thickBot="1" x14ac:dyDescent="0.3">
      <c r="G37" s="783" t="s">
        <v>379</v>
      </c>
      <c r="H37" s="784"/>
      <c r="I37" s="785"/>
      <c r="J37" s="409">
        <f t="shared" ref="J37:M37" si="9">J35-J36</f>
        <v>796538.14999999851</v>
      </c>
      <c r="K37" s="409">
        <f t="shared" si="9"/>
        <v>2894566.2400000021</v>
      </c>
      <c r="L37" s="409">
        <f t="shared" si="9"/>
        <v>370935</v>
      </c>
      <c r="M37" s="409">
        <f t="shared" si="9"/>
        <v>1690138.8699999973</v>
      </c>
    </row>
    <row r="38" spans="1:17" ht="18" x14ac:dyDescent="0.25">
      <c r="G38" s="406"/>
      <c r="H38" s="406"/>
      <c r="I38" s="406"/>
      <c r="J38" s="406"/>
      <c r="K38" s="406"/>
      <c r="L38" s="406"/>
      <c r="M38" s="406"/>
    </row>
    <row r="42" spans="1:17" x14ac:dyDescent="0.2">
      <c r="Q42" s="125"/>
    </row>
    <row r="49" ht="58.5" customHeight="1" x14ac:dyDescent="0.2"/>
  </sheetData>
  <sheetProtection selectLockedCells="1" selectUnlockedCells="1"/>
  <mergeCells count="14">
    <mergeCell ref="G35:I35"/>
    <mergeCell ref="G36:I36"/>
    <mergeCell ref="G37:I37"/>
    <mergeCell ref="G33:I34"/>
    <mergeCell ref="H24:I24"/>
    <mergeCell ref="H25:I25"/>
    <mergeCell ref="H26:I26"/>
    <mergeCell ref="H27:I27"/>
    <mergeCell ref="H32:I32"/>
    <mergeCell ref="A1:E1"/>
    <mergeCell ref="H28:I28"/>
    <mergeCell ref="H29:I29"/>
    <mergeCell ref="H30:I30"/>
    <mergeCell ref="H31:I31"/>
  </mergeCells>
  <phoneticPr fontId="0" type="noConversion"/>
  <pageMargins left="0" right="0" top="0" bottom="0" header="0.51181102362204722" footer="0.51181102362204722"/>
  <pageSetup paperSize="9" scale="51" firstPageNumber="0" fitToHeight="0" orientation="landscape" verticalDpi="300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260"/>
  <sheetViews>
    <sheetView workbookViewId="0">
      <pane ySplit="2" topLeftCell="A117" activePane="bottomLeft" state="frozen"/>
      <selection pane="bottomLeft" sqref="A1:F1"/>
    </sheetView>
  </sheetViews>
  <sheetFormatPr defaultRowHeight="15" x14ac:dyDescent="0.25"/>
  <cols>
    <col min="1" max="1" width="49.7109375" customWidth="1"/>
    <col min="2" max="3" width="12.85546875" customWidth="1"/>
    <col min="4" max="4" width="12.85546875" style="1" customWidth="1"/>
    <col min="5" max="5" width="18.140625" style="1" bestFit="1" customWidth="1"/>
    <col min="6" max="6" width="16" style="1" customWidth="1"/>
  </cols>
  <sheetData>
    <row r="1" spans="1:9" ht="16.5" customHeight="1" thickBot="1" x14ac:dyDescent="0.3">
      <c r="A1" s="794" t="s">
        <v>393</v>
      </c>
      <c r="B1" s="794"/>
      <c r="C1" s="794"/>
      <c r="D1" s="794"/>
      <c r="E1" s="794"/>
      <c r="F1" s="794"/>
    </row>
    <row r="2" spans="1:9" ht="15.75" thickBot="1" x14ac:dyDescent="0.3">
      <c r="A2" s="2"/>
      <c r="B2" s="3" t="s">
        <v>0</v>
      </c>
      <c r="C2" s="3" t="s">
        <v>1</v>
      </c>
      <c r="D2" s="3" t="s">
        <v>2</v>
      </c>
      <c r="E2" s="3" t="s">
        <v>390</v>
      </c>
      <c r="F2" s="4" t="s">
        <v>3</v>
      </c>
    </row>
    <row r="3" spans="1:9" ht="16.5" thickBot="1" x14ac:dyDescent="0.3">
      <c r="A3" s="5" t="s">
        <v>4</v>
      </c>
      <c r="B3" s="6">
        <f>B4+B15</f>
        <v>10611235.030000001</v>
      </c>
      <c r="C3" s="7">
        <f>C4+C15</f>
        <v>10916798.300000001</v>
      </c>
      <c r="D3" s="7">
        <f>D4+D15</f>
        <v>11688460</v>
      </c>
      <c r="E3" s="7">
        <v>11192555</v>
      </c>
      <c r="F3" s="7">
        <f>F4+F15</f>
        <v>11690737</v>
      </c>
    </row>
    <row r="4" spans="1:9" x14ac:dyDescent="0.25">
      <c r="A4" s="8" t="s">
        <v>5</v>
      </c>
      <c r="B4" s="9">
        <f>B5+B7+B9</f>
        <v>5754962.3000000007</v>
      </c>
      <c r="C4" s="10">
        <f>C5+C7+C9</f>
        <v>6416067.8399999999</v>
      </c>
      <c r="D4" s="10">
        <f>D5+D7+D9</f>
        <v>6967545</v>
      </c>
      <c r="E4" s="10">
        <v>6770079</v>
      </c>
      <c r="F4" s="10">
        <f>F5+F7+F9</f>
        <v>6809308</v>
      </c>
    </row>
    <row r="5" spans="1:9" x14ac:dyDescent="0.25">
      <c r="A5" s="11" t="s">
        <v>6</v>
      </c>
      <c r="B5" s="12">
        <f>SUM(B6)</f>
        <v>4489948.6500000004</v>
      </c>
      <c r="C5" s="13">
        <f>SUM(C6)</f>
        <v>5134478.62</v>
      </c>
      <c r="D5" s="13">
        <f>SUM(D6)</f>
        <v>5356545</v>
      </c>
      <c r="E5" s="13">
        <v>5198054</v>
      </c>
      <c r="F5" s="12">
        <f>SUM(F6)</f>
        <v>5177308</v>
      </c>
    </row>
    <row r="6" spans="1:9" x14ac:dyDescent="0.25">
      <c r="A6" s="14" t="s">
        <v>7</v>
      </c>
      <c r="B6" s="15">
        <v>4489948.6500000004</v>
      </c>
      <c r="C6" s="16">
        <v>5134478.62</v>
      </c>
      <c r="D6" s="16">
        <v>5356545</v>
      </c>
      <c r="E6" s="16">
        <v>5198054</v>
      </c>
      <c r="F6" s="17">
        <v>5177308</v>
      </c>
      <c r="G6" s="18"/>
      <c r="H6" s="19"/>
      <c r="I6" s="19"/>
    </row>
    <row r="7" spans="1:9" x14ac:dyDescent="0.25">
      <c r="A7" s="20" t="s">
        <v>8</v>
      </c>
      <c r="B7" s="21">
        <f>SUM(B8)</f>
        <v>730988.65</v>
      </c>
      <c r="C7" s="13">
        <f>SUM(C8)</f>
        <v>728087.41</v>
      </c>
      <c r="D7" s="13">
        <f>SUM(D8)</f>
        <v>810000</v>
      </c>
      <c r="E7" s="13">
        <v>801388</v>
      </c>
      <c r="F7" s="12">
        <f>SUM(F8)</f>
        <v>815000</v>
      </c>
      <c r="G7" s="19"/>
      <c r="H7" s="19"/>
      <c r="I7" s="19"/>
    </row>
    <row r="8" spans="1:9" x14ac:dyDescent="0.25">
      <c r="A8" s="22" t="s">
        <v>9</v>
      </c>
      <c r="B8" s="15">
        <v>730988.65</v>
      </c>
      <c r="C8" s="16">
        <v>728087.41</v>
      </c>
      <c r="D8" s="16">
        <v>810000</v>
      </c>
      <c r="E8" s="16">
        <v>801388</v>
      </c>
      <c r="F8" s="17">
        <v>815000</v>
      </c>
      <c r="G8" s="154"/>
      <c r="H8" s="19"/>
      <c r="I8" s="19"/>
    </row>
    <row r="9" spans="1:9" x14ac:dyDescent="0.25">
      <c r="A9" s="20" t="s">
        <v>10</v>
      </c>
      <c r="B9" s="21">
        <f>SUM(B10:B14)</f>
        <v>534025</v>
      </c>
      <c r="C9" s="13">
        <f>SUM(C10:C14)</f>
        <v>553501.80999999994</v>
      </c>
      <c r="D9" s="13">
        <f>SUM(D10:D14)</f>
        <v>801000</v>
      </c>
      <c r="E9" s="13">
        <v>770637</v>
      </c>
      <c r="F9" s="12">
        <f>SUM(F10:F14)</f>
        <v>817000</v>
      </c>
      <c r="G9" s="19"/>
      <c r="H9" s="19"/>
      <c r="I9" s="19"/>
    </row>
    <row r="10" spans="1:9" x14ac:dyDescent="0.25">
      <c r="A10" s="24" t="s">
        <v>11</v>
      </c>
      <c r="B10" s="25">
        <v>12240</v>
      </c>
      <c r="C10" s="26">
        <v>11638.67</v>
      </c>
      <c r="D10" s="26">
        <v>19000</v>
      </c>
      <c r="E10" s="26">
        <v>19482</v>
      </c>
      <c r="F10" s="26">
        <v>19000</v>
      </c>
      <c r="G10" s="19"/>
      <c r="H10" s="19"/>
      <c r="I10" s="19"/>
    </row>
    <row r="11" spans="1:9" x14ac:dyDescent="0.25">
      <c r="A11" s="24" t="s">
        <v>12</v>
      </c>
      <c r="B11" s="25">
        <v>21788</v>
      </c>
      <c r="C11" s="26">
        <v>21117.64</v>
      </c>
      <c r="D11" s="26">
        <v>22000</v>
      </c>
      <c r="E11" s="26">
        <v>22332</v>
      </c>
      <c r="F11" s="26">
        <v>27000</v>
      </c>
      <c r="G11" s="19"/>
      <c r="H11" s="19"/>
      <c r="I11" s="19"/>
    </row>
    <row r="12" spans="1:9" x14ac:dyDescent="0.25">
      <c r="A12" s="24" t="s">
        <v>13</v>
      </c>
      <c r="B12" s="25">
        <v>30230</v>
      </c>
      <c r="C12" s="26">
        <v>32337.03</v>
      </c>
      <c r="D12" s="26">
        <v>40000</v>
      </c>
      <c r="E12" s="26">
        <v>48023</v>
      </c>
      <c r="F12" s="26">
        <v>46000</v>
      </c>
      <c r="G12" s="19"/>
      <c r="H12" s="19"/>
      <c r="I12" s="19"/>
    </row>
    <row r="13" spans="1:9" x14ac:dyDescent="0.25">
      <c r="A13" s="24" t="s">
        <v>14</v>
      </c>
      <c r="B13" s="25">
        <v>353791</v>
      </c>
      <c r="C13" s="26">
        <v>382370.97</v>
      </c>
      <c r="D13" s="26">
        <v>580000</v>
      </c>
      <c r="E13" s="26">
        <v>567850</v>
      </c>
      <c r="F13" s="23">
        <v>580000</v>
      </c>
      <c r="G13" s="154"/>
      <c r="H13" s="19"/>
      <c r="I13" s="19"/>
    </row>
    <row r="14" spans="1:9" x14ac:dyDescent="0.25">
      <c r="A14" s="24" t="s">
        <v>15</v>
      </c>
      <c r="B14" s="27">
        <v>115976</v>
      </c>
      <c r="C14" s="26">
        <v>106037.5</v>
      </c>
      <c r="D14" s="26">
        <v>140000</v>
      </c>
      <c r="E14" s="26">
        <v>112950</v>
      </c>
      <c r="F14" s="28">
        <v>145000</v>
      </c>
      <c r="G14" s="19"/>
      <c r="H14" s="19"/>
      <c r="I14" s="19"/>
    </row>
    <row r="15" spans="1:9" x14ac:dyDescent="0.25">
      <c r="A15" s="29" t="s">
        <v>16</v>
      </c>
      <c r="B15" s="30">
        <f>B16+B28+B55+B65</f>
        <v>4856272.7300000004</v>
      </c>
      <c r="C15" s="30">
        <f>C16+C28+C55+C65</f>
        <v>4500730.46</v>
      </c>
      <c r="D15" s="31">
        <f>D16+D28+D55+D65</f>
        <v>4720915</v>
      </c>
      <c r="E15" s="31">
        <v>4422476</v>
      </c>
      <c r="F15" s="31">
        <f>F16+F28+F55+F65</f>
        <v>4881429</v>
      </c>
      <c r="G15" s="19"/>
      <c r="H15" s="19"/>
      <c r="I15" s="19"/>
    </row>
    <row r="16" spans="1:9" x14ac:dyDescent="0.25">
      <c r="A16" s="11" t="s">
        <v>17</v>
      </c>
      <c r="B16" s="12">
        <f>SUM(B17:B27)</f>
        <v>913359</v>
      </c>
      <c r="C16" s="13">
        <f>SUM(C17:C27)</f>
        <v>741384.84999999986</v>
      </c>
      <c r="D16" s="13">
        <f>SUM(D17:D27)</f>
        <v>709500</v>
      </c>
      <c r="E16" s="13">
        <v>666551</v>
      </c>
      <c r="F16" s="12">
        <f>SUM(F17:F27)</f>
        <v>741354</v>
      </c>
      <c r="G16" s="19"/>
      <c r="H16" s="19"/>
      <c r="I16" s="19"/>
    </row>
    <row r="17" spans="1:9" x14ac:dyDescent="0.25">
      <c r="A17" s="14" t="s">
        <v>18</v>
      </c>
      <c r="B17" s="25">
        <v>58794</v>
      </c>
      <c r="C17" s="26">
        <v>61567.88</v>
      </c>
      <c r="D17" s="26">
        <v>70000</v>
      </c>
      <c r="E17" s="26">
        <v>59299</v>
      </c>
      <c r="F17" s="32">
        <v>69000</v>
      </c>
      <c r="G17" s="19"/>
      <c r="H17" s="19"/>
      <c r="I17" s="19"/>
    </row>
    <row r="18" spans="1:9" x14ac:dyDescent="0.25">
      <c r="A18" s="14" t="s">
        <v>19</v>
      </c>
      <c r="B18" s="25">
        <v>232206</v>
      </c>
      <c r="C18" s="26">
        <v>60374.58</v>
      </c>
      <c r="D18" s="26">
        <v>21500</v>
      </c>
      <c r="E18" s="26">
        <v>24760</v>
      </c>
      <c r="F18" s="32">
        <v>7640</v>
      </c>
      <c r="G18" s="19"/>
      <c r="H18" s="19"/>
      <c r="I18" s="19"/>
    </row>
    <row r="19" spans="1:9" x14ac:dyDescent="0.25">
      <c r="A19" s="14" t="s">
        <v>20</v>
      </c>
      <c r="B19" s="25">
        <v>1481</v>
      </c>
      <c r="C19" s="26">
        <v>1539.87</v>
      </c>
      <c r="D19" s="26">
        <v>1500</v>
      </c>
      <c r="E19" s="26">
        <v>1407</v>
      </c>
      <c r="F19" s="32">
        <v>1400</v>
      </c>
      <c r="G19" s="19"/>
      <c r="H19" s="19"/>
      <c r="I19" s="19"/>
    </row>
    <row r="20" spans="1:9" x14ac:dyDescent="0.25">
      <c r="A20" s="14" t="s">
        <v>21</v>
      </c>
      <c r="B20" s="25">
        <v>441537</v>
      </c>
      <c r="C20" s="26">
        <v>438184.47</v>
      </c>
      <c r="D20" s="26">
        <v>440000</v>
      </c>
      <c r="E20" s="26">
        <v>398986</v>
      </c>
      <c r="F20" s="32">
        <v>450100</v>
      </c>
      <c r="G20" s="19"/>
      <c r="H20" s="19"/>
      <c r="I20" s="19"/>
    </row>
    <row r="21" spans="1:9" x14ac:dyDescent="0.25">
      <c r="A21" s="14" t="s">
        <v>22</v>
      </c>
      <c r="B21" s="25">
        <v>58904</v>
      </c>
      <c r="C21" s="26">
        <v>66439.460000000006</v>
      </c>
      <c r="D21" s="26">
        <v>60000</v>
      </c>
      <c r="E21" s="26">
        <v>44754</v>
      </c>
      <c r="F21" s="32">
        <v>44500</v>
      </c>
      <c r="G21" s="19"/>
      <c r="H21" s="19"/>
      <c r="I21" s="19"/>
    </row>
    <row r="22" spans="1:9" x14ac:dyDescent="0.25">
      <c r="A22" s="14" t="s">
        <v>23</v>
      </c>
      <c r="B22" s="25">
        <v>68994</v>
      </c>
      <c r="C22" s="26">
        <v>56914.62</v>
      </c>
      <c r="D22" s="26">
        <v>60000</v>
      </c>
      <c r="E22" s="26">
        <v>73634</v>
      </c>
      <c r="F22" s="32">
        <v>65300</v>
      </c>
      <c r="G22" s="19"/>
      <c r="H22" s="19"/>
      <c r="I22" s="19"/>
    </row>
    <row r="23" spans="1:9" x14ac:dyDescent="0.25">
      <c r="A23" s="14" t="s">
        <v>24</v>
      </c>
      <c r="B23" s="25">
        <v>5332</v>
      </c>
      <c r="C23" s="26">
        <v>5331.96</v>
      </c>
      <c r="D23" s="26">
        <v>5500</v>
      </c>
      <c r="E23" s="26">
        <v>5332</v>
      </c>
      <c r="F23" s="32">
        <v>5982</v>
      </c>
      <c r="G23" s="19"/>
      <c r="H23" s="19"/>
      <c r="I23" s="19"/>
    </row>
    <row r="24" spans="1:9" x14ac:dyDescent="0.25">
      <c r="A24" s="14" t="s">
        <v>25</v>
      </c>
      <c r="B24" s="25">
        <v>16480</v>
      </c>
      <c r="C24" s="26">
        <v>20030.12</v>
      </c>
      <c r="D24" s="26">
        <v>21000</v>
      </c>
      <c r="E24" s="26">
        <v>16675</v>
      </c>
      <c r="F24" s="32">
        <v>21000</v>
      </c>
      <c r="G24" s="19"/>
      <c r="H24" s="19"/>
      <c r="I24" s="19"/>
    </row>
    <row r="25" spans="1:9" x14ac:dyDescent="0.25">
      <c r="A25" s="14" t="s">
        <v>26</v>
      </c>
      <c r="B25" s="25">
        <v>19605</v>
      </c>
      <c r="C25" s="26">
        <v>22524.68</v>
      </c>
      <c r="D25" s="26">
        <v>20000</v>
      </c>
      <c r="E25" s="26">
        <v>31206</v>
      </c>
      <c r="F25" s="32">
        <v>23432</v>
      </c>
      <c r="G25" s="19"/>
      <c r="H25" s="19"/>
      <c r="I25" s="19"/>
    </row>
    <row r="26" spans="1:9" x14ac:dyDescent="0.25">
      <c r="A26" s="14" t="s">
        <v>27</v>
      </c>
      <c r="B26" s="25"/>
      <c r="C26" s="26"/>
      <c r="D26" s="26"/>
      <c r="E26" s="26"/>
      <c r="F26" s="32">
        <v>45000</v>
      </c>
      <c r="G26" s="19"/>
      <c r="H26" s="19"/>
      <c r="I26" s="19"/>
    </row>
    <row r="27" spans="1:9" x14ac:dyDescent="0.25">
      <c r="A27" s="22" t="s">
        <v>28</v>
      </c>
      <c r="B27" s="27">
        <v>10026</v>
      </c>
      <c r="C27" s="16">
        <v>8477.2099999999991</v>
      </c>
      <c r="D27" s="16">
        <v>10000</v>
      </c>
      <c r="E27" s="16">
        <v>11498</v>
      </c>
      <c r="F27" s="33">
        <v>8000</v>
      </c>
      <c r="G27" s="19"/>
      <c r="H27" s="19"/>
      <c r="I27" s="19"/>
    </row>
    <row r="28" spans="1:9" x14ac:dyDescent="0.25">
      <c r="A28" s="11" t="s">
        <v>29</v>
      </c>
      <c r="B28" s="21">
        <f>SUM(B29:B54)</f>
        <v>423158.39</v>
      </c>
      <c r="C28" s="13">
        <f>SUM(C29:C54)</f>
        <v>422010.56999999989</v>
      </c>
      <c r="D28" s="13">
        <f>SUM(D29:D54)</f>
        <v>421220</v>
      </c>
      <c r="E28" s="13">
        <v>328110</v>
      </c>
      <c r="F28" s="12">
        <f>SUM(F29:F54)</f>
        <v>466220</v>
      </c>
      <c r="G28" s="19"/>
      <c r="H28" s="19"/>
      <c r="I28" s="19"/>
    </row>
    <row r="29" spans="1:9" x14ac:dyDescent="0.25">
      <c r="A29" s="14" t="s">
        <v>30</v>
      </c>
      <c r="B29" s="25">
        <v>213570.5</v>
      </c>
      <c r="C29" s="26">
        <v>201861.5</v>
      </c>
      <c r="D29" s="26">
        <v>210000</v>
      </c>
      <c r="E29" s="26">
        <v>136694</v>
      </c>
      <c r="F29" s="34">
        <v>160000</v>
      </c>
      <c r="G29" s="154"/>
      <c r="H29" s="19"/>
      <c r="I29" s="19"/>
    </row>
    <row r="30" spans="1:9" x14ac:dyDescent="0.25">
      <c r="A30" s="14" t="s">
        <v>31</v>
      </c>
      <c r="B30" s="25">
        <v>15550</v>
      </c>
      <c r="C30" s="26">
        <v>20652.810000000001</v>
      </c>
      <c r="D30" s="26">
        <v>20000</v>
      </c>
      <c r="E30" s="26">
        <v>16818</v>
      </c>
      <c r="F30" s="35">
        <v>35000</v>
      </c>
      <c r="G30" s="19"/>
      <c r="H30" s="19"/>
      <c r="I30" s="19"/>
    </row>
    <row r="31" spans="1:9" x14ac:dyDescent="0.25">
      <c r="A31" s="14" t="s">
        <v>32</v>
      </c>
      <c r="B31" s="25">
        <v>2749.5</v>
      </c>
      <c r="C31" s="26">
        <v>2974.5</v>
      </c>
      <c r="D31" s="26">
        <v>3300</v>
      </c>
      <c r="E31" s="26">
        <v>3136</v>
      </c>
      <c r="F31" s="26">
        <v>5000</v>
      </c>
      <c r="G31" s="19"/>
      <c r="H31" s="19"/>
      <c r="I31" s="19"/>
    </row>
    <row r="32" spans="1:9" x14ac:dyDescent="0.25">
      <c r="A32" s="14" t="s">
        <v>33</v>
      </c>
      <c r="B32" s="25">
        <v>1233</v>
      </c>
      <c r="C32" s="26">
        <v>1359</v>
      </c>
      <c r="D32" s="26">
        <v>1300</v>
      </c>
      <c r="E32" s="26">
        <v>1435</v>
      </c>
      <c r="F32" s="26">
        <v>2000</v>
      </c>
      <c r="G32" s="19"/>
      <c r="H32" s="19"/>
      <c r="I32" s="19"/>
    </row>
    <row r="33" spans="1:9" x14ac:dyDescent="0.25">
      <c r="A33" s="14" t="s">
        <v>34</v>
      </c>
      <c r="B33" s="25">
        <v>3500</v>
      </c>
      <c r="C33" s="26">
        <v>1783</v>
      </c>
      <c r="D33" s="26">
        <v>2500</v>
      </c>
      <c r="E33" s="26">
        <v>1048</v>
      </c>
      <c r="F33" s="26">
        <v>2000</v>
      </c>
      <c r="G33" s="19"/>
      <c r="H33" s="19"/>
      <c r="I33" s="19"/>
    </row>
    <row r="34" spans="1:9" x14ac:dyDescent="0.25">
      <c r="A34" s="14" t="s">
        <v>35</v>
      </c>
      <c r="B34" s="25">
        <v>16632</v>
      </c>
      <c r="C34" s="26">
        <v>17708</v>
      </c>
      <c r="D34" s="26">
        <v>18000</v>
      </c>
      <c r="E34" s="26">
        <v>21324</v>
      </c>
      <c r="F34" s="26">
        <v>23000</v>
      </c>
      <c r="G34" s="19"/>
      <c r="H34" s="19"/>
      <c r="I34" s="19"/>
    </row>
    <row r="35" spans="1:9" x14ac:dyDescent="0.25">
      <c r="A35" s="14" t="s">
        <v>36</v>
      </c>
      <c r="B35" s="25">
        <v>42143.99</v>
      </c>
      <c r="C35" s="26">
        <v>26847.57</v>
      </c>
      <c r="D35" s="26">
        <v>20000</v>
      </c>
      <c r="E35" s="26">
        <v>24953</v>
      </c>
      <c r="F35" s="35">
        <v>60000</v>
      </c>
      <c r="G35" s="19"/>
      <c r="H35" s="19"/>
      <c r="I35" s="19"/>
    </row>
    <row r="36" spans="1:9" x14ac:dyDescent="0.25">
      <c r="A36" s="14" t="s">
        <v>37</v>
      </c>
      <c r="B36" s="25"/>
      <c r="C36" s="26">
        <v>4827</v>
      </c>
      <c r="D36" s="26"/>
      <c r="E36" s="26">
        <v>0</v>
      </c>
      <c r="F36" s="26"/>
      <c r="G36" s="19"/>
      <c r="H36" s="19"/>
      <c r="I36" s="19"/>
    </row>
    <row r="37" spans="1:9" x14ac:dyDescent="0.25">
      <c r="A37" s="14" t="s">
        <v>38</v>
      </c>
      <c r="B37" s="25">
        <v>10957.68</v>
      </c>
      <c r="C37" s="26">
        <v>12607.72</v>
      </c>
      <c r="D37" s="26">
        <v>13000</v>
      </c>
      <c r="E37" s="26">
        <v>10746</v>
      </c>
      <c r="F37" s="26">
        <v>14000</v>
      </c>
      <c r="G37" s="19"/>
      <c r="H37" s="19"/>
      <c r="I37" s="19"/>
    </row>
    <row r="38" spans="1:9" x14ac:dyDescent="0.25">
      <c r="A38" s="14" t="s">
        <v>39</v>
      </c>
      <c r="B38" s="25">
        <v>5151.91</v>
      </c>
      <c r="C38" s="36">
        <v>9754.7199999999993</v>
      </c>
      <c r="D38" s="36">
        <v>10000</v>
      </c>
      <c r="E38" s="36">
        <v>3844</v>
      </c>
      <c r="F38" s="35">
        <v>10000</v>
      </c>
      <c r="G38" s="19"/>
      <c r="H38" s="19"/>
      <c r="I38" s="19"/>
    </row>
    <row r="39" spans="1:9" x14ac:dyDescent="0.25">
      <c r="A39" s="14" t="s">
        <v>40</v>
      </c>
      <c r="B39" s="25">
        <v>1128</v>
      </c>
      <c r="C39" s="26">
        <v>92.5</v>
      </c>
      <c r="D39" s="26">
        <v>0</v>
      </c>
      <c r="E39" s="26">
        <v>200</v>
      </c>
      <c r="F39" s="26">
        <v>0</v>
      </c>
      <c r="G39" s="19"/>
      <c r="H39" s="19"/>
      <c r="I39" s="19"/>
    </row>
    <row r="40" spans="1:9" x14ac:dyDescent="0.25">
      <c r="A40" s="37" t="s">
        <v>41</v>
      </c>
      <c r="B40" s="25">
        <v>17579.759999999998</v>
      </c>
      <c r="C40" s="26">
        <v>17662.91</v>
      </c>
      <c r="D40" s="26">
        <v>19920</v>
      </c>
      <c r="E40" s="26">
        <v>17293</v>
      </c>
      <c r="F40" s="26">
        <v>19920</v>
      </c>
      <c r="G40" s="19"/>
      <c r="H40" s="19"/>
      <c r="I40" s="19"/>
    </row>
    <row r="41" spans="1:9" x14ac:dyDescent="0.25">
      <c r="A41" s="37" t="s">
        <v>42</v>
      </c>
      <c r="B41" s="25">
        <v>23676</v>
      </c>
      <c r="C41" s="26">
        <v>39433.56</v>
      </c>
      <c r="D41" s="26">
        <v>40000</v>
      </c>
      <c r="E41" s="26">
        <v>32993</v>
      </c>
      <c r="F41" s="26">
        <v>40000</v>
      </c>
      <c r="G41" s="19"/>
      <c r="H41" s="19"/>
      <c r="I41" s="19"/>
    </row>
    <row r="42" spans="1:9" x14ac:dyDescent="0.25">
      <c r="A42" s="14" t="s">
        <v>43</v>
      </c>
      <c r="B42" s="25">
        <v>0</v>
      </c>
      <c r="C42" s="26"/>
      <c r="D42" s="26"/>
      <c r="E42" s="26">
        <v>10052</v>
      </c>
      <c r="F42" s="26"/>
      <c r="G42" s="19"/>
      <c r="H42" s="19"/>
      <c r="I42" s="19"/>
    </row>
    <row r="43" spans="1:9" x14ac:dyDescent="0.25">
      <c r="A43" s="37" t="s">
        <v>44</v>
      </c>
      <c r="B43" s="25">
        <v>49299.14</v>
      </c>
      <c r="C43" s="26">
        <v>37202</v>
      </c>
      <c r="D43" s="26">
        <v>40000</v>
      </c>
      <c r="E43" s="26">
        <v>26037</v>
      </c>
      <c r="F43" s="26">
        <v>20000</v>
      </c>
      <c r="G43" s="19"/>
      <c r="H43" s="19"/>
      <c r="I43" s="19"/>
    </row>
    <row r="44" spans="1:9" x14ac:dyDescent="0.25">
      <c r="A44" s="37" t="s">
        <v>45</v>
      </c>
      <c r="B44" s="25"/>
      <c r="C44" s="26"/>
      <c r="D44" s="26"/>
      <c r="E44" s="26"/>
      <c r="F44" s="26">
        <v>40000</v>
      </c>
      <c r="G44" s="19"/>
      <c r="H44" s="19"/>
      <c r="I44" s="19"/>
    </row>
    <row r="45" spans="1:9" x14ac:dyDescent="0.25">
      <c r="A45" s="37" t="s">
        <v>46</v>
      </c>
      <c r="B45" s="25"/>
      <c r="C45" s="26"/>
      <c r="D45" s="26"/>
      <c r="E45" s="26"/>
      <c r="F45" s="26">
        <v>14500</v>
      </c>
      <c r="G45" s="19"/>
      <c r="H45" s="19"/>
      <c r="I45" s="19"/>
    </row>
    <row r="46" spans="1:9" x14ac:dyDescent="0.25">
      <c r="A46" s="37" t="s">
        <v>47</v>
      </c>
      <c r="B46" s="25"/>
      <c r="C46" s="26"/>
      <c r="D46" s="26"/>
      <c r="E46" s="26"/>
      <c r="F46" s="26">
        <v>2000</v>
      </c>
      <c r="G46" s="19"/>
      <c r="H46" s="19"/>
      <c r="I46" s="19"/>
    </row>
    <row r="47" spans="1:9" x14ac:dyDescent="0.25">
      <c r="A47" s="37" t="s">
        <v>48</v>
      </c>
      <c r="B47" s="25"/>
      <c r="C47" s="26"/>
      <c r="D47" s="26"/>
      <c r="E47" s="26"/>
      <c r="F47" s="26">
        <v>1000</v>
      </c>
      <c r="G47" s="19"/>
      <c r="H47" s="19"/>
      <c r="I47" s="19"/>
    </row>
    <row r="48" spans="1:9" x14ac:dyDescent="0.25">
      <c r="A48" s="37" t="s">
        <v>49</v>
      </c>
      <c r="B48" s="25"/>
      <c r="C48" s="26"/>
      <c r="D48" s="26"/>
      <c r="E48" s="26"/>
      <c r="F48" s="26">
        <v>500</v>
      </c>
      <c r="G48" s="19"/>
      <c r="H48" s="19"/>
      <c r="I48" s="19"/>
    </row>
    <row r="49" spans="1:9" x14ac:dyDescent="0.25">
      <c r="A49" s="37" t="s">
        <v>50</v>
      </c>
      <c r="B49" s="25">
        <v>2079.3200000000002</v>
      </c>
      <c r="C49" s="26">
        <v>1872.02</v>
      </c>
      <c r="D49" s="26">
        <v>2000</v>
      </c>
      <c r="E49" s="26">
        <v>1569</v>
      </c>
      <c r="F49" s="26">
        <v>1500</v>
      </c>
      <c r="G49" s="19"/>
      <c r="H49" s="19"/>
      <c r="I49" s="19"/>
    </row>
    <row r="50" spans="1:9" x14ac:dyDescent="0.25">
      <c r="A50" s="14" t="s">
        <v>51</v>
      </c>
      <c r="B50" s="25">
        <v>15728.2</v>
      </c>
      <c r="C50" s="26">
        <v>14867.9</v>
      </c>
      <c r="D50" s="26">
        <v>15000</v>
      </c>
      <c r="E50" s="26">
        <v>12779</v>
      </c>
      <c r="F50" s="26">
        <v>15000</v>
      </c>
      <c r="G50" s="19"/>
      <c r="H50" s="19"/>
      <c r="I50" s="19"/>
    </row>
    <row r="51" spans="1:9" x14ac:dyDescent="0.25">
      <c r="A51" s="14" t="s">
        <v>52</v>
      </c>
      <c r="B51" s="25"/>
      <c r="C51" s="26">
        <v>8953.23</v>
      </c>
      <c r="D51" s="26"/>
      <c r="E51" s="26">
        <v>3660</v>
      </c>
      <c r="F51" s="26"/>
      <c r="G51" s="19"/>
      <c r="H51" s="19"/>
      <c r="I51" s="19"/>
    </row>
    <row r="52" spans="1:9" x14ac:dyDescent="0.25">
      <c r="A52" s="14" t="s">
        <v>53</v>
      </c>
      <c r="B52" s="25"/>
      <c r="C52" s="26"/>
      <c r="D52" s="26">
        <v>5400</v>
      </c>
      <c r="E52" s="26">
        <v>2700</v>
      </c>
      <c r="F52" s="26"/>
      <c r="G52" s="19"/>
      <c r="H52" s="19"/>
      <c r="I52" s="19"/>
    </row>
    <row r="53" spans="1:9" x14ac:dyDescent="0.25">
      <c r="A53" s="14" t="s">
        <v>54</v>
      </c>
      <c r="B53" s="25">
        <v>1383</v>
      </c>
      <c r="C53" s="26">
        <v>817.91</v>
      </c>
      <c r="D53" s="26"/>
      <c r="E53" s="26">
        <v>178</v>
      </c>
      <c r="F53" s="26"/>
      <c r="G53" s="19"/>
      <c r="H53" s="19"/>
      <c r="I53" s="19"/>
    </row>
    <row r="54" spans="1:9" x14ac:dyDescent="0.25">
      <c r="A54" s="14" t="s">
        <v>55</v>
      </c>
      <c r="B54" s="15">
        <v>796.39</v>
      </c>
      <c r="C54" s="16">
        <v>732.72</v>
      </c>
      <c r="D54" s="16">
        <v>800</v>
      </c>
      <c r="E54" s="16">
        <v>651</v>
      </c>
      <c r="F54" s="16">
        <v>800</v>
      </c>
      <c r="G54" s="19"/>
      <c r="H54" s="19"/>
      <c r="I54" s="19"/>
    </row>
    <row r="55" spans="1:9" x14ac:dyDescent="0.25">
      <c r="A55" s="20" t="s">
        <v>56</v>
      </c>
      <c r="B55" s="21">
        <f>SUM(B56:B64)</f>
        <v>263358.62</v>
      </c>
      <c r="C55" s="13">
        <f>SUM(C56:C64)</f>
        <v>305447.13</v>
      </c>
      <c r="D55" s="13">
        <f>SUM(D56:D64)</f>
        <v>275688</v>
      </c>
      <c r="E55" s="13">
        <v>303137</v>
      </c>
      <c r="F55" s="12">
        <f>SUM(F56:F64)</f>
        <v>317190</v>
      </c>
      <c r="G55" s="19"/>
      <c r="H55" s="19"/>
      <c r="I55" s="19"/>
    </row>
    <row r="56" spans="1:9" x14ac:dyDescent="0.25">
      <c r="A56" s="14" t="s">
        <v>56</v>
      </c>
      <c r="B56" s="25">
        <v>34966.78</v>
      </c>
      <c r="C56" s="26">
        <v>49823.98</v>
      </c>
      <c r="D56" s="26">
        <v>50000</v>
      </c>
      <c r="E56" s="26">
        <v>76101</v>
      </c>
      <c r="F56" s="26">
        <v>50000</v>
      </c>
      <c r="G56" s="19"/>
      <c r="H56" s="19"/>
      <c r="I56" s="19"/>
    </row>
    <row r="57" spans="1:9" x14ac:dyDescent="0.25">
      <c r="A57" s="14" t="s">
        <v>57</v>
      </c>
      <c r="B57" s="25"/>
      <c r="C57" s="26"/>
      <c r="D57" s="26">
        <v>7000</v>
      </c>
      <c r="E57" s="26"/>
      <c r="F57" s="26">
        <v>7000</v>
      </c>
      <c r="G57" s="19"/>
      <c r="H57" s="19"/>
      <c r="I57" s="19"/>
    </row>
    <row r="58" spans="1:9" x14ac:dyDescent="0.25">
      <c r="A58" s="14" t="s">
        <v>58</v>
      </c>
      <c r="B58" s="25">
        <v>99.79</v>
      </c>
      <c r="C58" s="26">
        <v>110.39</v>
      </c>
      <c r="D58" s="26"/>
      <c r="E58" s="26">
        <v>1744</v>
      </c>
      <c r="F58" s="26">
        <v>100</v>
      </c>
      <c r="G58" s="19"/>
      <c r="H58" s="19"/>
      <c r="I58" s="19"/>
    </row>
    <row r="59" spans="1:9" x14ac:dyDescent="0.25">
      <c r="A59" s="14" t="s">
        <v>59</v>
      </c>
      <c r="B59" s="25">
        <v>48.97</v>
      </c>
      <c r="C59" s="26">
        <v>9213.81</v>
      </c>
      <c r="D59" s="26">
        <v>5000</v>
      </c>
      <c r="E59" s="26">
        <v>34105</v>
      </c>
      <c r="F59" s="26">
        <v>5000</v>
      </c>
      <c r="G59" s="19"/>
      <c r="H59" s="19"/>
      <c r="I59" s="19"/>
    </row>
    <row r="60" spans="1:9" x14ac:dyDescent="0.25">
      <c r="A60" s="14" t="s">
        <v>60</v>
      </c>
      <c r="B60" s="25">
        <v>10669.08</v>
      </c>
      <c r="C60" s="26">
        <v>5560.16</v>
      </c>
      <c r="D60" s="26"/>
      <c r="E60" s="26"/>
      <c r="F60" s="26"/>
      <c r="G60" s="19"/>
      <c r="H60" s="19"/>
      <c r="I60" s="19"/>
    </row>
    <row r="61" spans="1:9" x14ac:dyDescent="0.25">
      <c r="A61" s="14" t="s">
        <v>61</v>
      </c>
      <c r="B61" s="25">
        <v>7770.01</v>
      </c>
      <c r="C61" s="26">
        <v>12982.13</v>
      </c>
      <c r="D61" s="26">
        <v>11000</v>
      </c>
      <c r="E61" s="26">
        <v>9012</v>
      </c>
      <c r="F61" s="26">
        <v>11000</v>
      </c>
      <c r="G61" s="19"/>
      <c r="H61" s="19"/>
      <c r="I61" s="19"/>
    </row>
    <row r="62" spans="1:9" x14ac:dyDescent="0.25">
      <c r="A62" s="14" t="s">
        <v>62</v>
      </c>
      <c r="B62" s="25">
        <v>315.70999999999998</v>
      </c>
      <c r="C62" s="26">
        <v>458.6</v>
      </c>
      <c r="D62" s="26">
        <v>500</v>
      </c>
      <c r="E62" s="26">
        <v>351</v>
      </c>
      <c r="F62" s="26">
        <v>500</v>
      </c>
      <c r="G62" s="19"/>
      <c r="H62" s="19"/>
      <c r="I62" s="19"/>
    </row>
    <row r="63" spans="1:9" x14ac:dyDescent="0.25">
      <c r="A63" s="14" t="s">
        <v>63</v>
      </c>
      <c r="B63" s="25">
        <v>207878.28</v>
      </c>
      <c r="C63" s="26">
        <v>225688.06</v>
      </c>
      <c r="D63" s="26">
        <v>200578</v>
      </c>
      <c r="E63" s="26">
        <v>181824</v>
      </c>
      <c r="F63" s="26">
        <v>243590</v>
      </c>
      <c r="G63" s="19"/>
      <c r="H63" s="19"/>
      <c r="I63" s="19"/>
    </row>
    <row r="64" spans="1:9" x14ac:dyDescent="0.25">
      <c r="A64" s="14" t="s">
        <v>64</v>
      </c>
      <c r="B64" s="27">
        <v>1610</v>
      </c>
      <c r="C64" s="16">
        <v>1610</v>
      </c>
      <c r="D64" s="16">
        <v>1610</v>
      </c>
      <c r="E64" s="16"/>
      <c r="F64" s="16" t="s">
        <v>65</v>
      </c>
      <c r="G64" s="19"/>
      <c r="H64" s="19"/>
      <c r="I64" s="19"/>
    </row>
    <row r="65" spans="1:9" x14ac:dyDescent="0.25">
      <c r="A65" s="38" t="s">
        <v>66</v>
      </c>
      <c r="B65" s="21">
        <f>SUM(B66:B111)</f>
        <v>3256396.7200000007</v>
      </c>
      <c r="C65" s="39">
        <f>SUM(C66:C111)</f>
        <v>3031887.91</v>
      </c>
      <c r="D65" s="39">
        <f>SUM(D66:D111)</f>
        <v>3314507</v>
      </c>
      <c r="E65" s="13">
        <v>3124678</v>
      </c>
      <c r="F65" s="12">
        <f>SUM(F66:F111)</f>
        <v>3356665</v>
      </c>
      <c r="G65" s="19"/>
      <c r="H65" s="19"/>
      <c r="I65" s="19"/>
    </row>
    <row r="66" spans="1:9" x14ac:dyDescent="0.25">
      <c r="A66" s="14" t="s">
        <v>67</v>
      </c>
      <c r="B66" s="25">
        <v>3100</v>
      </c>
      <c r="C66" s="26"/>
      <c r="D66" s="25"/>
      <c r="E66" s="25"/>
      <c r="F66" s="32"/>
      <c r="G66" s="19"/>
      <c r="H66" s="19"/>
      <c r="I66" s="19"/>
    </row>
    <row r="67" spans="1:9" x14ac:dyDescent="0.25">
      <c r="A67" s="14" t="s">
        <v>68</v>
      </c>
      <c r="B67" s="25">
        <v>12700.87</v>
      </c>
      <c r="C67" s="26">
        <v>9297.18</v>
      </c>
      <c r="D67" s="25"/>
      <c r="E67" s="25">
        <v>15716</v>
      </c>
      <c r="F67" s="32">
        <v>17715</v>
      </c>
      <c r="G67" s="19"/>
      <c r="H67" s="19"/>
      <c r="I67" s="19"/>
    </row>
    <row r="68" spans="1:9" x14ac:dyDescent="0.25">
      <c r="A68" s="14" t="s">
        <v>69</v>
      </c>
      <c r="B68" s="25"/>
      <c r="C68" s="26">
        <v>35</v>
      </c>
      <c r="D68" s="25"/>
      <c r="E68" s="25">
        <v>213</v>
      </c>
      <c r="F68" s="32"/>
      <c r="G68" s="19"/>
      <c r="H68" s="19"/>
      <c r="I68" s="19"/>
    </row>
    <row r="69" spans="1:9" x14ac:dyDescent="0.25">
      <c r="A69" s="14" t="s">
        <v>70</v>
      </c>
      <c r="B69" s="25">
        <v>1100</v>
      </c>
      <c r="C69" s="26"/>
      <c r="D69" s="25"/>
      <c r="E69" s="25"/>
      <c r="F69" s="32"/>
      <c r="G69" s="19"/>
      <c r="H69" s="19"/>
      <c r="I69" s="19"/>
    </row>
    <row r="70" spans="1:9" x14ac:dyDescent="0.25">
      <c r="A70" s="14" t="s">
        <v>71</v>
      </c>
      <c r="B70" s="25">
        <v>5000</v>
      </c>
      <c r="C70" s="26"/>
      <c r="D70" s="25"/>
      <c r="E70" s="25"/>
      <c r="F70" s="32"/>
      <c r="G70" s="19"/>
      <c r="H70" s="19"/>
      <c r="I70" s="19"/>
    </row>
    <row r="71" spans="1:9" x14ac:dyDescent="0.25">
      <c r="A71" s="14" t="s">
        <v>72</v>
      </c>
      <c r="B71" s="25">
        <v>2410</v>
      </c>
      <c r="C71" s="26">
        <v>986</v>
      </c>
      <c r="D71" s="25"/>
      <c r="E71" s="25">
        <v>886</v>
      </c>
      <c r="F71" s="32"/>
      <c r="G71" s="19"/>
      <c r="H71" s="19"/>
      <c r="I71" s="19"/>
    </row>
    <row r="72" spans="1:9" x14ac:dyDescent="0.25">
      <c r="A72" s="14" t="s">
        <v>73</v>
      </c>
      <c r="B72" s="25"/>
      <c r="C72" s="26">
        <v>1000</v>
      </c>
      <c r="D72" s="25"/>
      <c r="E72" s="25"/>
      <c r="F72" s="32"/>
      <c r="G72" s="19"/>
      <c r="H72" s="19"/>
      <c r="I72" s="19"/>
    </row>
    <row r="73" spans="1:9" x14ac:dyDescent="0.25">
      <c r="A73" s="14" t="s">
        <v>74</v>
      </c>
      <c r="B73" s="25"/>
      <c r="C73" s="26"/>
      <c r="D73" s="25">
        <v>7875</v>
      </c>
      <c r="E73" s="25">
        <v>7875</v>
      </c>
      <c r="F73" s="32"/>
      <c r="G73" s="19"/>
      <c r="H73" s="19"/>
      <c r="I73" s="19"/>
    </row>
    <row r="74" spans="1:9" x14ac:dyDescent="0.25">
      <c r="A74" s="14" t="s">
        <v>75</v>
      </c>
      <c r="B74" s="25"/>
      <c r="C74" s="26">
        <v>11307.95</v>
      </c>
      <c r="D74" s="25"/>
      <c r="E74" s="25"/>
      <c r="F74" s="32"/>
      <c r="G74" s="19"/>
      <c r="H74" s="19"/>
      <c r="I74" s="19"/>
    </row>
    <row r="75" spans="1:9" x14ac:dyDescent="0.25">
      <c r="A75" s="14" t="s">
        <v>76</v>
      </c>
      <c r="B75" s="25"/>
      <c r="C75" s="26">
        <v>1900</v>
      </c>
      <c r="D75" s="25">
        <v>248090</v>
      </c>
      <c r="E75" s="25"/>
      <c r="F75" s="32">
        <v>136120</v>
      </c>
      <c r="G75" s="19"/>
      <c r="H75" s="19"/>
      <c r="I75" s="19"/>
    </row>
    <row r="76" spans="1:9" s="44" customFormat="1" x14ac:dyDescent="0.25">
      <c r="A76" s="40" t="s">
        <v>77</v>
      </c>
      <c r="B76" s="41"/>
      <c r="C76" s="23"/>
      <c r="D76" s="41"/>
      <c r="E76" s="41"/>
      <c r="F76" s="42">
        <v>177690</v>
      </c>
      <c r="G76" s="43"/>
      <c r="H76" s="43"/>
      <c r="I76" s="43"/>
    </row>
    <row r="77" spans="1:9" x14ac:dyDescent="0.25">
      <c r="A77" s="14" t="s">
        <v>78</v>
      </c>
      <c r="B77" s="25"/>
      <c r="C77" s="26">
        <v>200</v>
      </c>
      <c r="D77" s="25"/>
      <c r="E77" s="25">
        <v>40</v>
      </c>
      <c r="F77" s="32"/>
      <c r="G77" s="19"/>
      <c r="H77" s="19"/>
      <c r="I77" s="19"/>
    </row>
    <row r="78" spans="1:9" x14ac:dyDescent="0.25">
      <c r="A78" s="14" t="s">
        <v>79</v>
      </c>
      <c r="B78" s="25"/>
      <c r="C78" s="26">
        <v>10000</v>
      </c>
      <c r="D78" s="25">
        <v>10000</v>
      </c>
      <c r="E78" s="25"/>
      <c r="F78" s="32"/>
      <c r="G78" s="19"/>
      <c r="H78" s="19"/>
      <c r="I78" s="19"/>
    </row>
    <row r="79" spans="1:9" x14ac:dyDescent="0.25">
      <c r="A79" s="245" t="s">
        <v>388</v>
      </c>
      <c r="B79" s="25"/>
      <c r="C79" s="26"/>
      <c r="D79" s="25"/>
      <c r="E79" s="25">
        <v>2500</v>
      </c>
      <c r="F79" s="32"/>
      <c r="G79" s="19"/>
      <c r="H79" s="19"/>
      <c r="I79" s="19"/>
    </row>
    <row r="80" spans="1:9" x14ac:dyDescent="0.25">
      <c r="A80" s="14" t="s">
        <v>80</v>
      </c>
      <c r="B80" s="25"/>
      <c r="C80" s="26"/>
      <c r="D80" s="25"/>
      <c r="E80" s="25">
        <v>3619</v>
      </c>
      <c r="F80" s="32">
        <v>3000</v>
      </c>
      <c r="G80" s="19"/>
      <c r="H80" s="19"/>
      <c r="I80" s="19"/>
    </row>
    <row r="81" spans="1:9" x14ac:dyDescent="0.25">
      <c r="A81" s="14" t="s">
        <v>81</v>
      </c>
      <c r="B81" s="25"/>
      <c r="C81" s="26">
        <v>36247</v>
      </c>
      <c r="D81" s="25">
        <v>168060</v>
      </c>
      <c r="E81" s="25">
        <v>168060</v>
      </c>
      <c r="F81" s="26">
        <v>155440</v>
      </c>
      <c r="G81" s="19"/>
      <c r="H81" s="19"/>
      <c r="I81" s="19"/>
    </row>
    <row r="82" spans="1:9" x14ac:dyDescent="0.25">
      <c r="A82" s="14" t="s">
        <v>82</v>
      </c>
      <c r="B82" s="25">
        <v>356253</v>
      </c>
      <c r="C82" s="26">
        <v>6668</v>
      </c>
      <c r="D82" s="25"/>
      <c r="E82" s="25"/>
      <c r="F82" s="45"/>
      <c r="G82" s="19"/>
      <c r="H82" s="19"/>
      <c r="I82" s="19"/>
    </row>
    <row r="83" spans="1:9" x14ac:dyDescent="0.25">
      <c r="A83" s="14" t="s">
        <v>83</v>
      </c>
      <c r="B83" s="25">
        <v>13436.38</v>
      </c>
      <c r="C83" s="26">
        <v>12960.64</v>
      </c>
      <c r="D83" s="25">
        <v>12985</v>
      </c>
      <c r="E83" s="25">
        <v>12983</v>
      </c>
      <c r="F83" s="26">
        <v>13161</v>
      </c>
      <c r="G83" s="19"/>
      <c r="H83" s="19"/>
      <c r="I83" s="19"/>
    </row>
    <row r="84" spans="1:9" x14ac:dyDescent="0.25">
      <c r="A84" s="37" t="s">
        <v>84</v>
      </c>
      <c r="B84" s="25">
        <v>2558685</v>
      </c>
      <c r="C84" s="26">
        <v>2527802</v>
      </c>
      <c r="D84" s="25">
        <v>2579140</v>
      </c>
      <c r="E84" s="25">
        <v>2596710</v>
      </c>
      <c r="F84" s="26">
        <v>2563711</v>
      </c>
      <c r="G84" s="19"/>
      <c r="H84" s="19"/>
      <c r="I84" s="19"/>
    </row>
    <row r="85" spans="1:9" x14ac:dyDescent="0.25">
      <c r="A85" s="37" t="s">
        <v>85</v>
      </c>
      <c r="B85" s="25">
        <v>16643.39</v>
      </c>
      <c r="C85" s="26">
        <v>22041.919999999998</v>
      </c>
      <c r="D85" s="25">
        <v>21000</v>
      </c>
      <c r="E85" s="25">
        <v>21990</v>
      </c>
      <c r="F85" s="26">
        <v>21799</v>
      </c>
      <c r="G85" s="19"/>
      <c r="H85" s="19"/>
      <c r="I85" s="19"/>
    </row>
    <row r="86" spans="1:9" x14ac:dyDescent="0.25">
      <c r="A86" s="37" t="s">
        <v>86</v>
      </c>
      <c r="B86" s="25">
        <v>11180.47</v>
      </c>
      <c r="C86" s="26">
        <v>11542.52</v>
      </c>
      <c r="D86" s="25">
        <v>11535</v>
      </c>
      <c r="E86" s="25">
        <v>11535</v>
      </c>
      <c r="F86" s="26">
        <v>11398</v>
      </c>
      <c r="G86" s="19"/>
      <c r="H86" s="19"/>
      <c r="I86" s="19"/>
    </row>
    <row r="87" spans="1:9" x14ac:dyDescent="0.25">
      <c r="A87" s="37" t="s">
        <v>87</v>
      </c>
      <c r="B87" s="25">
        <v>1233.17</v>
      </c>
      <c r="C87" s="26">
        <v>1255.31</v>
      </c>
      <c r="D87" s="25">
        <v>1260</v>
      </c>
      <c r="E87" s="25">
        <v>1254</v>
      </c>
      <c r="F87" s="26">
        <v>1260</v>
      </c>
      <c r="G87" s="19"/>
      <c r="H87" s="19"/>
      <c r="I87" s="19"/>
    </row>
    <row r="88" spans="1:9" x14ac:dyDescent="0.25">
      <c r="A88" s="37" t="s">
        <v>88</v>
      </c>
      <c r="B88" s="25">
        <v>2312.79</v>
      </c>
      <c r="C88" s="26">
        <v>2229.56</v>
      </c>
      <c r="D88" s="25">
        <v>2110</v>
      </c>
      <c r="E88" s="25">
        <v>2109</v>
      </c>
      <c r="F88" s="26">
        <v>2110</v>
      </c>
      <c r="G88" s="19"/>
      <c r="H88" s="19"/>
      <c r="I88" s="19"/>
    </row>
    <row r="89" spans="1:9" x14ac:dyDescent="0.25">
      <c r="A89" s="37" t="s">
        <v>89</v>
      </c>
      <c r="B89" s="25">
        <v>7883.7</v>
      </c>
      <c r="C89" s="26">
        <v>7821.33</v>
      </c>
      <c r="D89" s="25">
        <v>7805</v>
      </c>
      <c r="E89" s="25">
        <v>7803</v>
      </c>
      <c r="F89" s="26">
        <v>7805</v>
      </c>
      <c r="G89" s="19"/>
      <c r="H89" s="19"/>
      <c r="I89" s="19"/>
    </row>
    <row r="90" spans="1:9" x14ac:dyDescent="0.25">
      <c r="A90" s="37" t="s">
        <v>90</v>
      </c>
      <c r="B90" s="25">
        <v>37342</v>
      </c>
      <c r="C90" s="26">
        <v>38135</v>
      </c>
      <c r="D90" s="25">
        <v>39100</v>
      </c>
      <c r="E90" s="25">
        <v>22017</v>
      </c>
      <c r="F90" s="26">
        <v>39100</v>
      </c>
      <c r="G90" s="19"/>
      <c r="H90" s="19"/>
      <c r="I90" s="19"/>
    </row>
    <row r="91" spans="1:9" x14ac:dyDescent="0.25">
      <c r="A91" s="37" t="s">
        <v>91</v>
      </c>
      <c r="B91" s="46">
        <v>132187.64000000001</v>
      </c>
      <c r="C91" s="26">
        <v>158161.88</v>
      </c>
      <c r="D91" s="25">
        <v>150547</v>
      </c>
      <c r="E91" s="25">
        <v>156103</v>
      </c>
      <c r="F91" s="26">
        <v>150056</v>
      </c>
      <c r="G91" s="19"/>
      <c r="H91" s="19"/>
      <c r="I91" s="19"/>
    </row>
    <row r="92" spans="1:9" x14ac:dyDescent="0.25">
      <c r="A92" s="47" t="s">
        <v>92</v>
      </c>
      <c r="B92" s="25">
        <v>9036.5300000000007</v>
      </c>
      <c r="C92" s="26">
        <v>8376.73</v>
      </c>
      <c r="D92" s="25">
        <v>10000</v>
      </c>
      <c r="E92" s="25">
        <v>4645</v>
      </c>
      <c r="F92" s="26">
        <v>10000</v>
      </c>
      <c r="G92" s="19"/>
      <c r="H92" s="19"/>
      <c r="I92" s="19"/>
    </row>
    <row r="93" spans="1:9" x14ac:dyDescent="0.25">
      <c r="A93" s="47" t="s">
        <v>93</v>
      </c>
      <c r="B93" s="25"/>
      <c r="C93" s="26">
        <v>288</v>
      </c>
      <c r="D93" s="25"/>
      <c r="E93" s="25">
        <v>598</v>
      </c>
      <c r="F93" s="26">
        <v>50</v>
      </c>
      <c r="G93" s="19"/>
      <c r="H93" s="19"/>
      <c r="I93" s="19"/>
    </row>
    <row r="94" spans="1:9" x14ac:dyDescent="0.25">
      <c r="A94" s="47" t="s">
        <v>94</v>
      </c>
      <c r="B94" s="25"/>
      <c r="C94" s="26"/>
      <c r="D94" s="25"/>
      <c r="E94" s="25"/>
      <c r="F94" s="26">
        <v>250</v>
      </c>
      <c r="G94" s="19"/>
      <c r="H94" s="19"/>
      <c r="I94" s="19"/>
    </row>
    <row r="95" spans="1:9" x14ac:dyDescent="0.25">
      <c r="A95" s="47" t="s">
        <v>95</v>
      </c>
      <c r="B95" s="25">
        <v>23900.27</v>
      </c>
      <c r="C95" s="26">
        <v>40280.629999999997</v>
      </c>
      <c r="D95" s="25">
        <v>35000</v>
      </c>
      <c r="E95" s="25">
        <v>38320</v>
      </c>
      <c r="F95" s="26">
        <v>35000</v>
      </c>
      <c r="G95" s="19"/>
      <c r="H95" s="19"/>
      <c r="I95" s="19"/>
    </row>
    <row r="96" spans="1:9" x14ac:dyDescent="0.25">
      <c r="A96" s="47" t="s">
        <v>96</v>
      </c>
      <c r="B96" s="25">
        <v>3292.56</v>
      </c>
      <c r="C96" s="26">
        <v>76749.22</v>
      </c>
      <c r="D96" s="25"/>
      <c r="E96" s="25">
        <v>2569</v>
      </c>
      <c r="F96" s="26"/>
      <c r="G96" s="19"/>
      <c r="H96" s="19"/>
      <c r="I96" s="19"/>
    </row>
    <row r="97" spans="1:9" x14ac:dyDescent="0.25">
      <c r="A97" s="47" t="s">
        <v>97</v>
      </c>
      <c r="B97" s="25">
        <v>13292</v>
      </c>
      <c r="C97" s="26"/>
      <c r="D97" s="25"/>
      <c r="E97" s="25"/>
      <c r="F97" s="26"/>
      <c r="G97" s="19"/>
      <c r="H97" s="19"/>
      <c r="I97" s="19"/>
    </row>
    <row r="98" spans="1:9" x14ac:dyDescent="0.25">
      <c r="A98" s="47" t="s">
        <v>98</v>
      </c>
      <c r="B98" s="25"/>
      <c r="C98" s="26"/>
      <c r="D98" s="25"/>
      <c r="E98" s="25">
        <v>238</v>
      </c>
      <c r="F98" s="26"/>
      <c r="G98" s="19"/>
      <c r="H98" s="19"/>
      <c r="I98" s="19"/>
    </row>
    <row r="99" spans="1:9" x14ac:dyDescent="0.25">
      <c r="A99" s="47" t="s">
        <v>99</v>
      </c>
      <c r="B99" s="25">
        <v>29311.43</v>
      </c>
      <c r="C99" s="26">
        <v>27202.04</v>
      </c>
      <c r="D99" s="25"/>
      <c r="E99" s="25">
        <v>15664</v>
      </c>
      <c r="F99" s="26"/>
      <c r="G99" s="19"/>
      <c r="H99" s="19"/>
      <c r="I99" s="19"/>
    </row>
    <row r="100" spans="1:9" x14ac:dyDescent="0.25">
      <c r="A100" s="47" t="s">
        <v>100</v>
      </c>
      <c r="B100" s="25">
        <v>9295.52</v>
      </c>
      <c r="C100" s="26">
        <v>10000</v>
      </c>
      <c r="D100" s="25">
        <v>9000</v>
      </c>
      <c r="E100" s="25">
        <v>11500</v>
      </c>
      <c r="F100" s="26">
        <v>11000</v>
      </c>
      <c r="G100" s="19"/>
      <c r="H100" s="19"/>
      <c r="I100" s="19"/>
    </row>
    <row r="101" spans="1:9" x14ac:dyDescent="0.25">
      <c r="A101" s="155" t="s">
        <v>385</v>
      </c>
      <c r="B101" s="25"/>
      <c r="C101" s="26"/>
      <c r="D101" s="25">
        <v>1000</v>
      </c>
      <c r="E101" s="25">
        <v>1000</v>
      </c>
      <c r="F101" s="26"/>
      <c r="G101" s="19"/>
      <c r="H101" s="19"/>
      <c r="I101" s="19"/>
    </row>
    <row r="102" spans="1:9" x14ac:dyDescent="0.25">
      <c r="A102" s="47" t="s">
        <v>101</v>
      </c>
      <c r="B102" s="25">
        <v>2000</v>
      </c>
      <c r="C102" s="26"/>
      <c r="D102" s="25"/>
      <c r="E102" s="25"/>
      <c r="F102" s="26"/>
      <c r="G102" s="19"/>
      <c r="H102" s="19"/>
      <c r="I102" s="19"/>
    </row>
    <row r="103" spans="1:9" x14ac:dyDescent="0.25">
      <c r="A103" s="47" t="s">
        <v>102</v>
      </c>
      <c r="B103" s="25"/>
      <c r="C103" s="26">
        <v>800</v>
      </c>
      <c r="D103" s="25"/>
      <c r="E103" s="25"/>
      <c r="F103" s="26"/>
      <c r="G103" s="19"/>
      <c r="H103" s="19"/>
      <c r="I103" s="19"/>
    </row>
    <row r="104" spans="1:9" x14ac:dyDescent="0.25">
      <c r="A104" s="47" t="s">
        <v>103</v>
      </c>
      <c r="B104" s="25"/>
      <c r="C104" s="26">
        <v>700</v>
      </c>
      <c r="D104" s="25"/>
      <c r="E104" s="25">
        <v>430</v>
      </c>
      <c r="F104" s="26"/>
      <c r="G104" s="19"/>
      <c r="H104" s="19"/>
      <c r="I104" s="19"/>
    </row>
    <row r="105" spans="1:9" x14ac:dyDescent="0.25">
      <c r="A105" s="47" t="s">
        <v>104</v>
      </c>
      <c r="B105" s="25">
        <v>3500</v>
      </c>
      <c r="C105" s="26">
        <v>2900</v>
      </c>
      <c r="D105" s="25"/>
      <c r="E105" s="25">
        <v>4500</v>
      </c>
      <c r="F105" s="26"/>
      <c r="G105" s="19"/>
      <c r="H105" s="19"/>
      <c r="I105" s="19"/>
    </row>
    <row r="106" spans="1:9" x14ac:dyDescent="0.25">
      <c r="A106" s="47" t="s">
        <v>105</v>
      </c>
      <c r="B106" s="25">
        <v>400</v>
      </c>
      <c r="C106" s="26"/>
      <c r="D106" s="25"/>
      <c r="E106" s="25">
        <v>800</v>
      </c>
      <c r="F106" s="26"/>
      <c r="G106" s="19"/>
      <c r="H106" s="19"/>
      <c r="I106" s="19"/>
    </row>
    <row r="107" spans="1:9" x14ac:dyDescent="0.25">
      <c r="A107" s="47" t="s">
        <v>106</v>
      </c>
      <c r="B107" s="25">
        <v>100</v>
      </c>
      <c r="C107" s="26"/>
      <c r="D107" s="25"/>
      <c r="E107" s="25"/>
      <c r="F107" s="26"/>
      <c r="G107" s="19"/>
      <c r="H107" s="19"/>
      <c r="I107" s="19"/>
    </row>
    <row r="108" spans="1:9" x14ac:dyDescent="0.25">
      <c r="A108" s="47" t="s">
        <v>107</v>
      </c>
      <c r="B108" s="25">
        <v>400</v>
      </c>
      <c r="C108" s="26"/>
      <c r="D108" s="25"/>
      <c r="E108" s="25"/>
      <c r="F108" s="26"/>
      <c r="G108" s="19"/>
      <c r="H108" s="19"/>
      <c r="I108" s="19"/>
    </row>
    <row r="109" spans="1:9" x14ac:dyDescent="0.25">
      <c r="A109" s="47" t="s">
        <v>108</v>
      </c>
      <c r="B109" s="25">
        <v>400</v>
      </c>
      <c r="C109" s="26"/>
      <c r="D109" s="25"/>
      <c r="E109" s="25"/>
      <c r="F109" s="26"/>
      <c r="G109" s="19"/>
      <c r="H109" s="19"/>
      <c r="I109" s="19"/>
    </row>
    <row r="110" spans="1:9" x14ac:dyDescent="0.25">
      <c r="A110" s="155" t="s">
        <v>389</v>
      </c>
      <c r="B110" s="25"/>
      <c r="C110" s="26"/>
      <c r="D110" s="25"/>
      <c r="E110" s="25">
        <v>13000</v>
      </c>
      <c r="F110" s="26"/>
      <c r="G110" s="19"/>
      <c r="H110" s="19"/>
      <c r="I110" s="19"/>
    </row>
    <row r="111" spans="1:9" ht="15.75" thickBot="1" x14ac:dyDescent="0.3">
      <c r="A111" s="48" t="s">
        <v>109</v>
      </c>
      <c r="B111" s="49"/>
      <c r="C111" s="50">
        <v>5000</v>
      </c>
      <c r="D111" s="49"/>
      <c r="E111" s="49"/>
      <c r="F111" s="50"/>
      <c r="G111" s="19"/>
      <c r="H111" s="19"/>
      <c r="I111" s="19"/>
    </row>
    <row r="112" spans="1:9" ht="16.5" thickBot="1" x14ac:dyDescent="0.3">
      <c r="A112" s="5" t="s">
        <v>110</v>
      </c>
      <c r="B112" s="6">
        <f>B113+B118</f>
        <v>761844.80999999994</v>
      </c>
      <c r="C112" s="7">
        <f>C113+C118</f>
        <v>828632.72</v>
      </c>
      <c r="D112" s="7">
        <f>D113+D118</f>
        <v>3640369</v>
      </c>
      <c r="E112" s="7">
        <v>735941</v>
      </c>
      <c r="F112" s="7">
        <f>F113+F118</f>
        <v>4291701</v>
      </c>
      <c r="G112" s="19"/>
      <c r="H112" s="19"/>
      <c r="I112" s="19"/>
    </row>
    <row r="113" spans="1:9" x14ac:dyDescent="0.25">
      <c r="A113" s="51" t="s">
        <v>111</v>
      </c>
      <c r="B113" s="10">
        <f>SUM(B114:B117)</f>
        <v>761844.80999999994</v>
      </c>
      <c r="C113" s="10">
        <f>SUM(C114:C117)</f>
        <v>407077.83</v>
      </c>
      <c r="D113" s="10">
        <f>SUM(D114:D117)</f>
        <v>806230</v>
      </c>
      <c r="E113" s="10">
        <v>373344</v>
      </c>
      <c r="F113" s="10">
        <f>SUM(F114:F117)</f>
        <v>678900</v>
      </c>
      <c r="G113" s="19"/>
      <c r="H113" s="19"/>
      <c r="I113" s="19"/>
    </row>
    <row r="114" spans="1:9" x14ac:dyDescent="0.25">
      <c r="A114" s="14" t="s">
        <v>112</v>
      </c>
      <c r="B114" s="25">
        <v>436897.41</v>
      </c>
      <c r="C114" s="26">
        <v>268273.05</v>
      </c>
      <c r="D114" s="26">
        <v>198038</v>
      </c>
      <c r="E114" s="26">
        <v>162074</v>
      </c>
      <c r="F114" s="26">
        <v>160000</v>
      </c>
      <c r="G114" s="19"/>
      <c r="H114" s="19"/>
      <c r="I114" s="19"/>
    </row>
    <row r="115" spans="1:9" x14ac:dyDescent="0.25">
      <c r="A115" s="37" t="s">
        <v>113</v>
      </c>
      <c r="B115" s="52">
        <v>9322.5400000000009</v>
      </c>
      <c r="C115" s="26">
        <v>24756.65</v>
      </c>
      <c r="D115" s="26">
        <v>39700</v>
      </c>
      <c r="E115" s="26">
        <v>39820</v>
      </c>
      <c r="F115" s="26">
        <v>30000</v>
      </c>
      <c r="G115" s="19"/>
      <c r="H115" s="19"/>
      <c r="I115" s="19"/>
    </row>
    <row r="116" spans="1:9" x14ac:dyDescent="0.25">
      <c r="A116" s="37" t="s">
        <v>114</v>
      </c>
      <c r="B116" s="52"/>
      <c r="C116" s="26"/>
      <c r="D116" s="26">
        <v>5000</v>
      </c>
      <c r="E116" s="26">
        <v>4644</v>
      </c>
      <c r="F116" s="26"/>
      <c r="G116" s="19"/>
      <c r="H116" s="19"/>
      <c r="I116" s="19"/>
    </row>
    <row r="117" spans="1:9" x14ac:dyDescent="0.25">
      <c r="A117" s="53" t="s">
        <v>115</v>
      </c>
      <c r="B117" s="54">
        <v>315624.86</v>
      </c>
      <c r="C117" s="16">
        <v>114048.13</v>
      </c>
      <c r="D117" s="16">
        <v>563492</v>
      </c>
      <c r="E117" s="16">
        <v>166805</v>
      </c>
      <c r="F117" s="17">
        <v>488900</v>
      </c>
      <c r="G117" s="154"/>
      <c r="H117" s="19"/>
      <c r="I117" s="19"/>
    </row>
    <row r="118" spans="1:9" x14ac:dyDescent="0.25">
      <c r="A118" s="55" t="s">
        <v>116</v>
      </c>
      <c r="B118" s="56">
        <f>SUM(B119:B128)</f>
        <v>0</v>
      </c>
      <c r="C118" s="56">
        <f>SUM(C119:C128)</f>
        <v>421554.89</v>
      </c>
      <c r="D118" s="56">
        <f>SUM(D119:D128)</f>
        <v>2834139</v>
      </c>
      <c r="E118" s="56">
        <v>362597</v>
      </c>
      <c r="F118" s="56">
        <f>SUM(F119:F128)</f>
        <v>3612801</v>
      </c>
      <c r="G118" s="19"/>
      <c r="H118" s="19"/>
      <c r="I118" s="19"/>
    </row>
    <row r="119" spans="1:9" x14ac:dyDescent="0.25">
      <c r="A119" s="14" t="s">
        <v>117</v>
      </c>
      <c r="B119" s="25"/>
      <c r="C119" s="26">
        <v>13200</v>
      </c>
      <c r="D119" s="25"/>
      <c r="E119" s="25"/>
      <c r="F119" s="26"/>
      <c r="G119" s="19"/>
      <c r="H119" s="19"/>
      <c r="I119" s="19"/>
    </row>
    <row r="120" spans="1:9" x14ac:dyDescent="0.25">
      <c r="A120" s="14" t="s">
        <v>118</v>
      </c>
      <c r="B120" s="25"/>
      <c r="C120" s="26">
        <v>218060.65</v>
      </c>
      <c r="D120" s="25"/>
      <c r="E120" s="25"/>
      <c r="F120" s="26"/>
      <c r="G120" s="19"/>
      <c r="H120" s="19"/>
      <c r="I120" s="19"/>
    </row>
    <row r="121" spans="1:9" x14ac:dyDescent="0.25">
      <c r="A121" s="14" t="s">
        <v>119</v>
      </c>
      <c r="B121" s="25"/>
      <c r="C121" s="26"/>
      <c r="D121" s="25">
        <v>9000</v>
      </c>
      <c r="E121" s="25">
        <v>9000</v>
      </c>
      <c r="F121" s="26"/>
      <c r="G121" s="19"/>
      <c r="H121" s="19"/>
      <c r="I121" s="19"/>
    </row>
    <row r="122" spans="1:9" x14ac:dyDescent="0.25">
      <c r="A122" s="14" t="s">
        <v>120</v>
      </c>
      <c r="B122" s="25"/>
      <c r="C122" s="26"/>
      <c r="D122" s="26">
        <v>30000</v>
      </c>
      <c r="E122" s="26">
        <v>27000</v>
      </c>
      <c r="F122" s="26"/>
      <c r="G122" s="19"/>
      <c r="H122" s="19"/>
      <c r="I122" s="19"/>
    </row>
    <row r="123" spans="1:9" x14ac:dyDescent="0.25">
      <c r="A123" s="14" t="s">
        <v>121</v>
      </c>
      <c r="B123" s="25"/>
      <c r="C123" s="26"/>
      <c r="D123" s="52">
        <v>19950</v>
      </c>
      <c r="E123" s="52">
        <v>19924</v>
      </c>
      <c r="F123" s="26"/>
      <c r="G123" s="19"/>
      <c r="H123" s="19"/>
      <c r="I123" s="19"/>
    </row>
    <row r="124" spans="1:9" x14ac:dyDescent="0.25">
      <c r="A124" s="14" t="s">
        <v>122</v>
      </c>
      <c r="B124" s="25"/>
      <c r="C124" s="26"/>
      <c r="D124" s="26">
        <v>306673</v>
      </c>
      <c r="E124" s="26">
        <v>306673</v>
      </c>
      <c r="F124" s="26"/>
      <c r="G124" s="19"/>
      <c r="H124" s="19"/>
      <c r="I124" s="19"/>
    </row>
    <row r="125" spans="1:9" x14ac:dyDescent="0.25">
      <c r="A125" s="14" t="s">
        <v>123</v>
      </c>
      <c r="B125" s="25"/>
      <c r="C125" s="26"/>
      <c r="D125" s="26">
        <v>394135</v>
      </c>
      <c r="E125" s="26"/>
      <c r="F125" s="34">
        <v>771232</v>
      </c>
      <c r="G125" s="19"/>
      <c r="H125" s="19"/>
      <c r="I125" s="19"/>
    </row>
    <row r="126" spans="1:9" x14ac:dyDescent="0.25">
      <c r="A126" s="14" t="s">
        <v>124</v>
      </c>
      <c r="B126" s="25"/>
      <c r="C126" s="23">
        <v>190294.24</v>
      </c>
      <c r="D126" s="26">
        <v>1048711</v>
      </c>
      <c r="E126" s="26"/>
      <c r="F126" s="34">
        <v>935777</v>
      </c>
      <c r="G126" s="154"/>
      <c r="H126" s="19"/>
      <c r="I126" s="19"/>
    </row>
    <row r="127" spans="1:9" x14ac:dyDescent="0.25">
      <c r="A127" s="14" t="s">
        <v>125</v>
      </c>
      <c r="B127" s="25"/>
      <c r="C127" s="23"/>
      <c r="D127" s="26"/>
      <c r="E127" s="26"/>
      <c r="F127" s="34">
        <v>59593</v>
      </c>
      <c r="G127" s="18"/>
      <c r="H127" s="19"/>
      <c r="I127" s="19"/>
    </row>
    <row r="128" spans="1:9" ht="15.75" thickBot="1" x14ac:dyDescent="0.3">
      <c r="A128" s="14" t="s">
        <v>126</v>
      </c>
      <c r="B128" s="49"/>
      <c r="C128" s="57"/>
      <c r="D128" s="26">
        <v>1025670</v>
      </c>
      <c r="E128" s="26"/>
      <c r="F128" s="34">
        <v>1846199</v>
      </c>
      <c r="G128" s="19"/>
      <c r="H128" s="19"/>
      <c r="I128" s="19"/>
    </row>
    <row r="129" spans="1:9" ht="16.5" thickBot="1" x14ac:dyDescent="0.3">
      <c r="A129" s="58" t="s">
        <v>127</v>
      </c>
      <c r="B129" s="59">
        <f>SUM(B130:B131)</f>
        <v>1094060.6099999999</v>
      </c>
      <c r="C129" s="59">
        <f>SUM(C130:C131)</f>
        <v>353398.41</v>
      </c>
      <c r="D129" s="7">
        <f>SUM(D130:D131)</f>
        <v>574727</v>
      </c>
      <c r="E129" s="7">
        <v>574727</v>
      </c>
      <c r="F129" s="7">
        <f>SUM(F130:F131)</f>
        <v>476000</v>
      </c>
      <c r="G129" s="19"/>
      <c r="H129" s="19"/>
      <c r="I129" s="19"/>
    </row>
    <row r="130" spans="1:9" x14ac:dyDescent="0.25">
      <c r="A130" s="14" t="s">
        <v>128</v>
      </c>
      <c r="B130" s="36">
        <v>277663</v>
      </c>
      <c r="C130" s="26">
        <v>97009.26</v>
      </c>
      <c r="D130" s="26">
        <v>144727</v>
      </c>
      <c r="E130" s="26">
        <v>144727</v>
      </c>
      <c r="F130" s="34">
        <v>76000</v>
      </c>
      <c r="G130" s="154"/>
      <c r="H130" s="19"/>
      <c r="I130" s="19"/>
    </row>
    <row r="131" spans="1:9" ht="15.75" thickBot="1" x14ac:dyDescent="0.3">
      <c r="A131" s="14" t="s">
        <v>129</v>
      </c>
      <c r="B131" s="50">
        <v>816397.61</v>
      </c>
      <c r="C131" s="60">
        <v>256389.15</v>
      </c>
      <c r="D131" s="50">
        <v>430000</v>
      </c>
      <c r="E131" s="50">
        <v>430000</v>
      </c>
      <c r="F131" s="50">
        <v>400000</v>
      </c>
      <c r="G131" s="19"/>
      <c r="H131" s="19"/>
      <c r="I131" s="19"/>
    </row>
    <row r="132" spans="1:9" ht="16.5" thickBot="1" x14ac:dyDescent="0.3">
      <c r="A132" s="61" t="s">
        <v>130</v>
      </c>
      <c r="B132" s="62">
        <f>B112+B3+B129</f>
        <v>12467140.450000001</v>
      </c>
      <c r="C132" s="63">
        <f>C129+C112+C3</f>
        <v>12098829.43</v>
      </c>
      <c r="D132" s="63">
        <f>D3+D112+D129</f>
        <v>15903556</v>
      </c>
      <c r="E132" s="63">
        <v>12503222</v>
      </c>
      <c r="F132" s="63">
        <f>F3+F112+F129</f>
        <v>16458438</v>
      </c>
      <c r="G132" s="19"/>
      <c r="H132" s="19"/>
      <c r="I132" s="19"/>
    </row>
    <row r="133" spans="1:9" x14ac:dyDescent="0.25">
      <c r="A133" s="64"/>
      <c r="B133" s="44"/>
      <c r="C133" s="44"/>
      <c r="D133" s="65"/>
      <c r="E133" s="65"/>
      <c r="G133" s="19"/>
      <c r="H133" s="19"/>
      <c r="I133" s="19"/>
    </row>
    <row r="134" spans="1:9" x14ac:dyDescent="0.25">
      <c r="A134" s="66"/>
      <c r="B134" s="66"/>
      <c r="C134" s="66"/>
      <c r="D134" s="65"/>
      <c r="E134" s="65"/>
      <c r="G134" s="19"/>
      <c r="H134" s="19"/>
      <c r="I134" s="19"/>
    </row>
    <row r="135" spans="1:9" x14ac:dyDescent="0.25">
      <c r="A135" s="67"/>
      <c r="B135" s="44"/>
      <c r="C135" s="44"/>
      <c r="D135" s="65"/>
      <c r="E135" s="65"/>
    </row>
    <row r="136" spans="1:9" x14ac:dyDescent="0.25">
      <c r="B136" s="44"/>
      <c r="C136" s="44"/>
      <c r="D136" s="65"/>
      <c r="E136" s="65"/>
    </row>
    <row r="137" spans="1:9" x14ac:dyDescent="0.25">
      <c r="B137" s="44"/>
      <c r="C137" s="44"/>
      <c r="D137" s="65"/>
      <c r="E137" s="65"/>
    </row>
    <row r="138" spans="1:9" x14ac:dyDescent="0.25">
      <c r="B138" s="44"/>
      <c r="C138" s="44"/>
      <c r="D138" s="65"/>
      <c r="E138" s="65"/>
    </row>
    <row r="139" spans="1:9" x14ac:dyDescent="0.25">
      <c r="B139" s="44"/>
      <c r="C139" s="44"/>
      <c r="D139" s="65"/>
      <c r="E139" s="65"/>
    </row>
    <row r="140" spans="1:9" x14ac:dyDescent="0.25">
      <c r="B140" s="44"/>
      <c r="C140" s="44"/>
      <c r="D140" s="65"/>
      <c r="E140" s="65"/>
    </row>
    <row r="141" spans="1:9" x14ac:dyDescent="0.25">
      <c r="B141" s="44"/>
      <c r="C141" s="44"/>
      <c r="D141" s="65"/>
      <c r="E141" s="65"/>
    </row>
    <row r="142" spans="1:9" x14ac:dyDescent="0.25">
      <c r="B142" s="44"/>
      <c r="C142" s="44"/>
      <c r="D142" s="65"/>
      <c r="E142" s="65"/>
    </row>
    <row r="143" spans="1:9" x14ac:dyDescent="0.25">
      <c r="B143" s="44"/>
      <c r="C143" s="44"/>
      <c r="D143" s="65"/>
      <c r="E143" s="65"/>
    </row>
    <row r="144" spans="1:9" x14ac:dyDescent="0.25">
      <c r="B144" s="44"/>
      <c r="C144" s="44"/>
      <c r="D144" s="65"/>
      <c r="E144" s="65"/>
    </row>
    <row r="145" spans="2:5" x14ac:dyDescent="0.25">
      <c r="B145" s="44"/>
      <c r="C145" s="44"/>
      <c r="D145" s="65"/>
      <c r="E145" s="65"/>
    </row>
    <row r="146" spans="2:5" x14ac:dyDescent="0.25">
      <c r="B146" s="44"/>
      <c r="C146" s="44"/>
      <c r="D146" s="65"/>
      <c r="E146" s="65"/>
    </row>
    <row r="147" spans="2:5" x14ac:dyDescent="0.25">
      <c r="B147" s="44"/>
      <c r="C147" s="44"/>
      <c r="D147" s="65"/>
      <c r="E147" s="65"/>
    </row>
    <row r="148" spans="2:5" x14ac:dyDescent="0.25">
      <c r="B148" s="44"/>
      <c r="C148" s="44"/>
      <c r="D148" s="65"/>
      <c r="E148" s="65"/>
    </row>
    <row r="149" spans="2:5" x14ac:dyDescent="0.25">
      <c r="B149" s="44"/>
      <c r="C149" s="44"/>
      <c r="D149" s="65"/>
      <c r="E149" s="65"/>
    </row>
    <row r="150" spans="2:5" x14ac:dyDescent="0.25">
      <c r="B150" s="44"/>
      <c r="C150" s="44"/>
      <c r="D150" s="65"/>
      <c r="E150" s="65"/>
    </row>
    <row r="151" spans="2:5" x14ac:dyDescent="0.25">
      <c r="B151" s="44"/>
      <c r="C151" s="44"/>
      <c r="D151" s="65"/>
      <c r="E151" s="65"/>
    </row>
    <row r="152" spans="2:5" x14ac:dyDescent="0.25">
      <c r="B152" s="44"/>
      <c r="C152" s="44"/>
      <c r="D152" s="65"/>
      <c r="E152" s="65"/>
    </row>
    <row r="153" spans="2:5" x14ac:dyDescent="0.25">
      <c r="B153" s="44"/>
      <c r="C153" s="44"/>
      <c r="D153" s="65"/>
      <c r="E153" s="65"/>
    </row>
    <row r="154" spans="2:5" x14ac:dyDescent="0.25">
      <c r="B154" s="44"/>
      <c r="C154" s="44"/>
      <c r="D154" s="65"/>
      <c r="E154" s="65"/>
    </row>
    <row r="155" spans="2:5" x14ac:dyDescent="0.25">
      <c r="B155" s="44"/>
      <c r="C155" s="44"/>
      <c r="D155" s="65"/>
      <c r="E155" s="65"/>
    </row>
    <row r="156" spans="2:5" x14ac:dyDescent="0.25">
      <c r="B156" s="44"/>
      <c r="C156" s="44"/>
      <c r="D156" s="65"/>
      <c r="E156" s="65"/>
    </row>
    <row r="157" spans="2:5" x14ac:dyDescent="0.25">
      <c r="B157" s="44"/>
      <c r="C157" s="44"/>
      <c r="D157" s="65"/>
      <c r="E157" s="65"/>
    </row>
    <row r="158" spans="2:5" x14ac:dyDescent="0.25">
      <c r="B158" s="44"/>
      <c r="C158" s="44"/>
      <c r="D158" s="65"/>
      <c r="E158" s="65"/>
    </row>
    <row r="159" spans="2:5" x14ac:dyDescent="0.25">
      <c r="B159" s="44"/>
      <c r="C159" s="44"/>
      <c r="D159" s="65"/>
      <c r="E159" s="65"/>
    </row>
    <row r="160" spans="2:5" x14ac:dyDescent="0.25">
      <c r="B160" s="44"/>
      <c r="C160" s="44"/>
      <c r="D160" s="65"/>
      <c r="E160" s="65"/>
    </row>
    <row r="161" spans="2:5" x14ac:dyDescent="0.25">
      <c r="B161" s="44"/>
      <c r="C161" s="44"/>
      <c r="D161" s="65"/>
      <c r="E161" s="65"/>
    </row>
    <row r="162" spans="2:5" x14ac:dyDescent="0.25">
      <c r="B162" s="44"/>
      <c r="C162" s="44"/>
      <c r="D162" s="65"/>
      <c r="E162" s="65"/>
    </row>
    <row r="163" spans="2:5" x14ac:dyDescent="0.25">
      <c r="B163" s="44"/>
      <c r="C163" s="44"/>
      <c r="D163" s="65"/>
      <c r="E163" s="65"/>
    </row>
    <row r="164" spans="2:5" x14ac:dyDescent="0.25">
      <c r="B164" s="44"/>
      <c r="C164" s="44"/>
      <c r="D164" s="65"/>
      <c r="E164" s="65"/>
    </row>
    <row r="165" spans="2:5" x14ac:dyDescent="0.25">
      <c r="B165" s="44"/>
      <c r="C165" s="44"/>
      <c r="D165" s="65"/>
      <c r="E165" s="65"/>
    </row>
    <row r="166" spans="2:5" x14ac:dyDescent="0.25">
      <c r="B166" s="44"/>
      <c r="C166" s="44"/>
      <c r="D166" s="65"/>
      <c r="E166" s="65"/>
    </row>
    <row r="167" spans="2:5" x14ac:dyDescent="0.25">
      <c r="B167" s="44"/>
      <c r="C167" s="44"/>
      <c r="D167" s="65"/>
      <c r="E167" s="65"/>
    </row>
    <row r="168" spans="2:5" x14ac:dyDescent="0.25">
      <c r="B168" s="44"/>
      <c r="C168" s="44"/>
      <c r="D168" s="65"/>
      <c r="E168" s="65"/>
    </row>
    <row r="169" spans="2:5" x14ac:dyDescent="0.25">
      <c r="B169" s="44"/>
      <c r="C169" s="44"/>
      <c r="D169" s="65"/>
      <c r="E169" s="65"/>
    </row>
    <row r="170" spans="2:5" x14ac:dyDescent="0.25">
      <c r="B170" s="44"/>
      <c r="C170" s="44"/>
      <c r="D170" s="65"/>
      <c r="E170" s="65"/>
    </row>
    <row r="171" spans="2:5" x14ac:dyDescent="0.25">
      <c r="B171" s="44"/>
      <c r="C171" s="44"/>
      <c r="D171" s="65"/>
      <c r="E171" s="65"/>
    </row>
    <row r="172" spans="2:5" x14ac:dyDescent="0.25">
      <c r="B172" s="44"/>
      <c r="C172" s="44"/>
      <c r="D172" s="65"/>
      <c r="E172" s="65"/>
    </row>
    <row r="173" spans="2:5" x14ac:dyDescent="0.25">
      <c r="B173" s="44"/>
      <c r="C173" s="44"/>
      <c r="D173" s="65"/>
      <c r="E173" s="65"/>
    </row>
    <row r="174" spans="2:5" x14ac:dyDescent="0.25">
      <c r="B174" s="44"/>
      <c r="C174" s="44"/>
      <c r="D174" s="65"/>
      <c r="E174" s="65"/>
    </row>
    <row r="175" spans="2:5" x14ac:dyDescent="0.25">
      <c r="B175" s="44"/>
      <c r="C175" s="44"/>
      <c r="D175" s="65"/>
      <c r="E175" s="65"/>
    </row>
    <row r="176" spans="2:5" x14ac:dyDescent="0.25">
      <c r="B176" s="44"/>
      <c r="C176" s="44"/>
      <c r="D176" s="65"/>
      <c r="E176" s="65"/>
    </row>
    <row r="177" spans="2:5" x14ac:dyDescent="0.25">
      <c r="B177" s="44"/>
      <c r="C177" s="44"/>
      <c r="D177" s="65"/>
      <c r="E177" s="65"/>
    </row>
    <row r="178" spans="2:5" x14ac:dyDescent="0.25">
      <c r="B178" s="44"/>
      <c r="C178" s="44"/>
      <c r="D178" s="65"/>
      <c r="E178" s="65"/>
    </row>
    <row r="179" spans="2:5" x14ac:dyDescent="0.25">
      <c r="B179" s="44"/>
      <c r="C179" s="44"/>
      <c r="D179" s="65"/>
      <c r="E179" s="65"/>
    </row>
    <row r="180" spans="2:5" x14ac:dyDescent="0.25">
      <c r="B180" s="44"/>
      <c r="C180" s="44"/>
      <c r="D180" s="65"/>
      <c r="E180" s="65"/>
    </row>
    <row r="181" spans="2:5" x14ac:dyDescent="0.25">
      <c r="B181" s="44"/>
      <c r="C181" s="44"/>
      <c r="D181" s="65"/>
      <c r="E181" s="65"/>
    </row>
    <row r="182" spans="2:5" x14ac:dyDescent="0.25">
      <c r="B182" s="44"/>
      <c r="C182" s="44"/>
      <c r="D182" s="65"/>
      <c r="E182" s="65"/>
    </row>
    <row r="183" spans="2:5" x14ac:dyDescent="0.25">
      <c r="B183" s="44"/>
      <c r="C183" s="44"/>
      <c r="D183" s="65"/>
      <c r="E183" s="65"/>
    </row>
    <row r="184" spans="2:5" x14ac:dyDescent="0.25">
      <c r="B184" s="44"/>
      <c r="C184" s="44"/>
      <c r="D184" s="65"/>
      <c r="E184" s="65"/>
    </row>
    <row r="185" spans="2:5" x14ac:dyDescent="0.25">
      <c r="B185" s="44"/>
      <c r="C185" s="44"/>
      <c r="D185" s="65"/>
      <c r="E185" s="65"/>
    </row>
    <row r="186" spans="2:5" x14ac:dyDescent="0.25">
      <c r="B186" s="44"/>
      <c r="C186" s="44"/>
      <c r="D186" s="65"/>
      <c r="E186" s="65"/>
    </row>
    <row r="187" spans="2:5" x14ac:dyDescent="0.25">
      <c r="B187" s="44"/>
      <c r="C187" s="44"/>
      <c r="D187" s="65"/>
      <c r="E187" s="65"/>
    </row>
    <row r="188" spans="2:5" x14ac:dyDescent="0.25">
      <c r="B188" s="44"/>
      <c r="C188" s="44"/>
      <c r="D188" s="65"/>
      <c r="E188" s="65"/>
    </row>
    <row r="189" spans="2:5" x14ac:dyDescent="0.25">
      <c r="B189" s="44"/>
      <c r="C189" s="44"/>
      <c r="D189" s="65"/>
      <c r="E189" s="65"/>
    </row>
    <row r="190" spans="2:5" x14ac:dyDescent="0.25">
      <c r="B190" s="44"/>
      <c r="C190" s="44"/>
      <c r="D190" s="65"/>
      <c r="E190" s="65"/>
    </row>
    <row r="191" spans="2:5" x14ac:dyDescent="0.25">
      <c r="B191" s="44"/>
      <c r="C191" s="44"/>
      <c r="D191" s="65"/>
      <c r="E191" s="65"/>
    </row>
    <row r="192" spans="2:5" x14ac:dyDescent="0.25">
      <c r="B192" s="44"/>
      <c r="C192" s="44"/>
      <c r="D192" s="65"/>
      <c r="E192" s="65"/>
    </row>
    <row r="193" spans="2:5" x14ac:dyDescent="0.25">
      <c r="B193" s="44"/>
      <c r="C193" s="44"/>
      <c r="D193" s="65"/>
      <c r="E193" s="65"/>
    </row>
    <row r="194" spans="2:5" x14ac:dyDescent="0.25">
      <c r="B194" s="44"/>
      <c r="C194" s="44"/>
      <c r="D194" s="65"/>
      <c r="E194" s="65"/>
    </row>
    <row r="195" spans="2:5" x14ac:dyDescent="0.25">
      <c r="B195" s="44"/>
      <c r="C195" s="44"/>
      <c r="D195" s="65"/>
      <c r="E195" s="65"/>
    </row>
    <row r="196" spans="2:5" x14ac:dyDescent="0.25">
      <c r="B196" s="44"/>
      <c r="C196" s="44"/>
      <c r="D196" s="65"/>
      <c r="E196" s="65"/>
    </row>
    <row r="197" spans="2:5" x14ac:dyDescent="0.25">
      <c r="B197" s="44"/>
      <c r="C197" s="44"/>
      <c r="D197" s="65"/>
      <c r="E197" s="65"/>
    </row>
    <row r="198" spans="2:5" x14ac:dyDescent="0.25">
      <c r="B198" s="44"/>
      <c r="C198" s="44"/>
      <c r="D198" s="65"/>
      <c r="E198" s="65"/>
    </row>
    <row r="199" spans="2:5" x14ac:dyDescent="0.25">
      <c r="B199" s="44"/>
      <c r="C199" s="44"/>
      <c r="D199" s="65"/>
      <c r="E199" s="65"/>
    </row>
    <row r="200" spans="2:5" x14ac:dyDescent="0.25">
      <c r="B200" s="44"/>
      <c r="C200" s="44"/>
      <c r="D200" s="65"/>
      <c r="E200" s="65"/>
    </row>
    <row r="201" spans="2:5" x14ac:dyDescent="0.25">
      <c r="B201" s="44"/>
      <c r="C201" s="44"/>
      <c r="D201" s="65"/>
      <c r="E201" s="65"/>
    </row>
    <row r="202" spans="2:5" x14ac:dyDescent="0.25">
      <c r="B202" s="44"/>
      <c r="C202" s="44"/>
      <c r="D202" s="65"/>
      <c r="E202" s="65"/>
    </row>
    <row r="203" spans="2:5" x14ac:dyDescent="0.25">
      <c r="B203" s="44"/>
      <c r="C203" s="44"/>
      <c r="D203" s="65"/>
      <c r="E203" s="65"/>
    </row>
    <row r="204" spans="2:5" x14ac:dyDescent="0.25">
      <c r="B204" s="44"/>
      <c r="C204" s="44"/>
      <c r="D204" s="65"/>
      <c r="E204" s="65"/>
    </row>
    <row r="205" spans="2:5" x14ac:dyDescent="0.25">
      <c r="B205" s="44"/>
      <c r="C205" s="44"/>
      <c r="D205" s="65"/>
      <c r="E205" s="65"/>
    </row>
    <row r="206" spans="2:5" x14ac:dyDescent="0.25">
      <c r="B206" s="44"/>
      <c r="C206" s="44"/>
      <c r="D206" s="65"/>
      <c r="E206" s="65"/>
    </row>
    <row r="207" spans="2:5" x14ac:dyDescent="0.25">
      <c r="B207" s="44"/>
      <c r="C207" s="44"/>
      <c r="D207" s="65"/>
      <c r="E207" s="65"/>
    </row>
    <row r="208" spans="2:5" x14ac:dyDescent="0.25">
      <c r="B208" s="44"/>
      <c r="C208" s="44"/>
      <c r="D208" s="65"/>
      <c r="E208" s="65"/>
    </row>
    <row r="209" spans="2:5" x14ac:dyDescent="0.25">
      <c r="B209" s="44"/>
      <c r="C209" s="44"/>
      <c r="D209" s="65"/>
      <c r="E209" s="65"/>
    </row>
    <row r="210" spans="2:5" x14ac:dyDescent="0.25">
      <c r="B210" s="44"/>
      <c r="C210" s="44"/>
      <c r="D210" s="65"/>
      <c r="E210" s="65"/>
    </row>
    <row r="211" spans="2:5" x14ac:dyDescent="0.25">
      <c r="B211" s="44"/>
      <c r="C211" s="44"/>
      <c r="D211" s="65"/>
      <c r="E211" s="65"/>
    </row>
    <row r="212" spans="2:5" x14ac:dyDescent="0.25">
      <c r="B212" s="44"/>
      <c r="C212" s="44"/>
      <c r="D212" s="65"/>
      <c r="E212" s="65"/>
    </row>
    <row r="213" spans="2:5" x14ac:dyDescent="0.25">
      <c r="B213" s="44"/>
      <c r="C213" s="44"/>
      <c r="D213" s="65"/>
      <c r="E213" s="65"/>
    </row>
    <row r="214" spans="2:5" x14ac:dyDescent="0.25">
      <c r="B214" s="44"/>
      <c r="C214" s="44"/>
      <c r="D214" s="65"/>
      <c r="E214" s="65"/>
    </row>
    <row r="215" spans="2:5" x14ac:dyDescent="0.25">
      <c r="B215" s="44"/>
      <c r="C215" s="44"/>
      <c r="D215" s="65"/>
      <c r="E215" s="65"/>
    </row>
    <row r="216" spans="2:5" x14ac:dyDescent="0.25">
      <c r="B216" s="44"/>
      <c r="C216" s="44"/>
      <c r="D216" s="65"/>
      <c r="E216" s="65"/>
    </row>
    <row r="217" spans="2:5" x14ac:dyDescent="0.25">
      <c r="B217" s="44"/>
      <c r="C217" s="44"/>
      <c r="D217" s="65"/>
      <c r="E217" s="65"/>
    </row>
    <row r="218" spans="2:5" x14ac:dyDescent="0.25">
      <c r="B218" s="44"/>
      <c r="C218" s="44"/>
      <c r="D218" s="65"/>
      <c r="E218" s="65"/>
    </row>
    <row r="219" spans="2:5" x14ac:dyDescent="0.25">
      <c r="B219" s="44"/>
      <c r="C219" s="44"/>
      <c r="D219" s="65"/>
      <c r="E219" s="65"/>
    </row>
    <row r="220" spans="2:5" x14ac:dyDescent="0.25">
      <c r="B220" s="44"/>
      <c r="C220" s="44"/>
      <c r="D220" s="65"/>
      <c r="E220" s="65"/>
    </row>
    <row r="221" spans="2:5" x14ac:dyDescent="0.25">
      <c r="B221" s="44"/>
      <c r="C221" s="44"/>
      <c r="D221" s="65"/>
      <c r="E221" s="65"/>
    </row>
    <row r="222" spans="2:5" x14ac:dyDescent="0.25">
      <c r="B222" s="44"/>
      <c r="C222" s="44"/>
      <c r="D222" s="65"/>
      <c r="E222" s="65"/>
    </row>
    <row r="223" spans="2:5" x14ac:dyDescent="0.25">
      <c r="B223" s="44"/>
      <c r="C223" s="44"/>
      <c r="D223" s="65"/>
      <c r="E223" s="65"/>
    </row>
    <row r="224" spans="2:5" x14ac:dyDescent="0.25">
      <c r="B224" s="44"/>
      <c r="C224" s="44"/>
      <c r="D224" s="65"/>
      <c r="E224" s="65"/>
    </row>
    <row r="225" spans="2:5" x14ac:dyDescent="0.25">
      <c r="B225" s="44"/>
      <c r="C225" s="44"/>
      <c r="D225" s="65"/>
      <c r="E225" s="65"/>
    </row>
    <row r="226" spans="2:5" x14ac:dyDescent="0.25">
      <c r="B226" s="44"/>
      <c r="C226" s="44"/>
      <c r="D226" s="65"/>
      <c r="E226" s="65"/>
    </row>
    <row r="227" spans="2:5" x14ac:dyDescent="0.25">
      <c r="B227" s="44"/>
      <c r="C227" s="44"/>
      <c r="D227" s="65"/>
      <c r="E227" s="65"/>
    </row>
    <row r="228" spans="2:5" x14ac:dyDescent="0.25">
      <c r="B228" s="44"/>
      <c r="C228" s="44"/>
      <c r="D228" s="65"/>
      <c r="E228" s="65"/>
    </row>
    <row r="229" spans="2:5" x14ac:dyDescent="0.25">
      <c r="B229" s="44"/>
      <c r="C229" s="44"/>
      <c r="D229" s="65"/>
      <c r="E229" s="65"/>
    </row>
    <row r="230" spans="2:5" x14ac:dyDescent="0.25">
      <c r="B230" s="44"/>
      <c r="C230" s="44"/>
      <c r="D230" s="65"/>
      <c r="E230" s="65"/>
    </row>
    <row r="231" spans="2:5" x14ac:dyDescent="0.25">
      <c r="B231" s="44"/>
      <c r="C231" s="44"/>
      <c r="D231" s="65"/>
      <c r="E231" s="65"/>
    </row>
    <row r="232" spans="2:5" x14ac:dyDescent="0.25">
      <c r="B232" s="44"/>
      <c r="C232" s="44"/>
      <c r="D232" s="65"/>
      <c r="E232" s="65"/>
    </row>
    <row r="233" spans="2:5" x14ac:dyDescent="0.25">
      <c r="B233" s="44"/>
      <c r="C233" s="44"/>
      <c r="D233" s="65"/>
      <c r="E233" s="65"/>
    </row>
    <row r="234" spans="2:5" x14ac:dyDescent="0.25">
      <c r="B234" s="44"/>
      <c r="C234" s="44"/>
      <c r="D234" s="65"/>
      <c r="E234" s="65"/>
    </row>
    <row r="235" spans="2:5" x14ac:dyDescent="0.25">
      <c r="B235" s="44"/>
      <c r="C235" s="44"/>
      <c r="D235" s="65"/>
      <c r="E235" s="65"/>
    </row>
    <row r="236" spans="2:5" x14ac:dyDescent="0.25">
      <c r="B236" s="44"/>
      <c r="C236" s="44"/>
      <c r="D236" s="65"/>
      <c r="E236" s="65"/>
    </row>
    <row r="237" spans="2:5" x14ac:dyDescent="0.25">
      <c r="B237" s="44"/>
      <c r="C237" s="44"/>
      <c r="D237" s="65"/>
      <c r="E237" s="65"/>
    </row>
    <row r="238" spans="2:5" x14ac:dyDescent="0.25">
      <c r="B238" s="44"/>
      <c r="C238" s="44"/>
      <c r="D238" s="65"/>
      <c r="E238" s="65"/>
    </row>
    <row r="239" spans="2:5" x14ac:dyDescent="0.25">
      <c r="B239" s="44"/>
      <c r="C239" s="44"/>
      <c r="D239" s="65"/>
      <c r="E239" s="65"/>
    </row>
    <row r="240" spans="2:5" x14ac:dyDescent="0.25">
      <c r="B240" s="44"/>
      <c r="C240" s="44"/>
      <c r="D240" s="65"/>
      <c r="E240" s="65"/>
    </row>
    <row r="241" spans="2:5" x14ac:dyDescent="0.25">
      <c r="B241" s="44"/>
      <c r="C241" s="44"/>
      <c r="D241" s="65"/>
      <c r="E241" s="65"/>
    </row>
    <row r="242" spans="2:5" x14ac:dyDescent="0.25">
      <c r="B242" s="44"/>
      <c r="C242" s="44"/>
      <c r="D242" s="65"/>
      <c r="E242" s="65"/>
    </row>
    <row r="243" spans="2:5" x14ac:dyDescent="0.25">
      <c r="B243" s="44"/>
      <c r="C243" s="44"/>
      <c r="D243" s="65"/>
      <c r="E243" s="65"/>
    </row>
    <row r="244" spans="2:5" x14ac:dyDescent="0.25">
      <c r="B244" s="44"/>
      <c r="C244" s="44"/>
      <c r="D244" s="65"/>
      <c r="E244" s="65"/>
    </row>
    <row r="245" spans="2:5" x14ac:dyDescent="0.25">
      <c r="B245" s="44"/>
      <c r="C245" s="44"/>
      <c r="D245" s="65"/>
      <c r="E245" s="65"/>
    </row>
    <row r="246" spans="2:5" x14ac:dyDescent="0.25">
      <c r="B246" s="44"/>
      <c r="C246" s="44"/>
      <c r="D246" s="65"/>
      <c r="E246" s="65"/>
    </row>
    <row r="247" spans="2:5" x14ac:dyDescent="0.25">
      <c r="B247" s="44"/>
      <c r="C247" s="44"/>
      <c r="D247" s="65"/>
      <c r="E247" s="65"/>
    </row>
    <row r="248" spans="2:5" x14ac:dyDescent="0.25">
      <c r="B248" s="44"/>
      <c r="C248" s="44"/>
      <c r="D248" s="65"/>
      <c r="E248" s="65"/>
    </row>
    <row r="249" spans="2:5" x14ac:dyDescent="0.25">
      <c r="B249" s="44"/>
      <c r="C249" s="44"/>
      <c r="D249" s="65"/>
      <c r="E249" s="65"/>
    </row>
    <row r="250" spans="2:5" x14ac:dyDescent="0.25">
      <c r="B250" s="44"/>
      <c r="C250" s="44"/>
      <c r="D250" s="65"/>
      <c r="E250" s="65"/>
    </row>
    <row r="251" spans="2:5" x14ac:dyDescent="0.25">
      <c r="B251" s="44"/>
      <c r="C251" s="44"/>
      <c r="D251" s="65"/>
      <c r="E251" s="65"/>
    </row>
    <row r="252" spans="2:5" x14ac:dyDescent="0.25">
      <c r="B252" s="44"/>
      <c r="C252" s="44"/>
      <c r="D252" s="65"/>
      <c r="E252" s="65"/>
    </row>
    <row r="253" spans="2:5" x14ac:dyDescent="0.25">
      <c r="B253" s="44"/>
      <c r="C253" s="44"/>
      <c r="D253" s="65"/>
      <c r="E253" s="65"/>
    </row>
    <row r="254" spans="2:5" x14ac:dyDescent="0.25">
      <c r="B254" s="44"/>
      <c r="C254" s="44"/>
      <c r="D254" s="65"/>
      <c r="E254" s="65"/>
    </row>
    <row r="255" spans="2:5" x14ac:dyDescent="0.25">
      <c r="B255" s="44"/>
      <c r="C255" s="44"/>
      <c r="D255" s="65"/>
      <c r="E255" s="65"/>
    </row>
    <row r="256" spans="2:5" x14ac:dyDescent="0.25">
      <c r="B256" s="44"/>
      <c r="C256" s="44"/>
      <c r="D256" s="65"/>
      <c r="E256" s="65"/>
    </row>
    <row r="257" spans="2:5" x14ac:dyDescent="0.25">
      <c r="B257" s="44"/>
      <c r="C257" s="44"/>
      <c r="D257" s="65"/>
      <c r="E257" s="65"/>
    </row>
    <row r="258" spans="2:5" x14ac:dyDescent="0.25">
      <c r="B258" s="44"/>
      <c r="C258" s="44"/>
      <c r="D258" s="65"/>
      <c r="E258" s="65"/>
    </row>
    <row r="259" spans="2:5" x14ac:dyDescent="0.25">
      <c r="B259" s="44"/>
      <c r="C259" s="44"/>
      <c r="D259" s="65"/>
      <c r="E259" s="65"/>
    </row>
    <row r="260" spans="2:5" x14ac:dyDescent="0.25">
      <c r="B260" s="44"/>
      <c r="C260" s="44"/>
      <c r="D260" s="65"/>
      <c r="E260" s="65"/>
    </row>
  </sheetData>
  <sheetProtection selectLockedCells="1" selectUnlockedCells="1"/>
  <mergeCells count="1">
    <mergeCell ref="A1:F1"/>
  </mergeCells>
  <phoneticPr fontId="0" type="noConversion"/>
  <pageMargins left="0.70833333333333337" right="0.70833333333333337" top="0.74791666666666667" bottom="0.74791666666666667" header="0.51180555555555551" footer="0.51180555555555551"/>
  <pageSetup paperSize="9" scale="66" firstPageNumber="0" fitToHeight="0" orientation="portrait" horizontalDpi="300" verticalDpi="30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06"/>
  <sheetViews>
    <sheetView topLeftCell="B1" workbookViewId="0">
      <pane xSplit="2" ySplit="9" topLeftCell="J130" activePane="bottomRight" state="frozen"/>
      <selection activeCell="B1" sqref="B1"/>
      <selection pane="topRight" activeCell="L1" sqref="L1"/>
      <selection pane="bottomLeft" activeCell="B157" sqref="B157"/>
      <selection pane="bottomRight" activeCell="R9" sqref="R9"/>
    </sheetView>
  </sheetViews>
  <sheetFormatPr defaultRowHeight="12.75" x14ac:dyDescent="0.2"/>
  <cols>
    <col min="1" max="1" width="0" style="68" hidden="1" customWidth="1"/>
    <col min="2" max="2" width="18.85546875" style="68" customWidth="1"/>
    <col min="3" max="3" width="52.28515625" style="68" customWidth="1"/>
    <col min="4" max="4" width="11.7109375" style="69" customWidth="1"/>
    <col min="5" max="5" width="11.42578125" style="69" customWidth="1"/>
    <col min="6" max="7" width="9.140625" style="68"/>
    <col min="8" max="9" width="10.140625" style="68" customWidth="1"/>
    <col min="10" max="11" width="9.140625" style="68"/>
    <col min="12" max="13" width="12.7109375" style="70" customWidth="1"/>
    <col min="14" max="14" width="11.7109375" style="71" customWidth="1"/>
    <col min="15" max="19" width="10.140625" style="71" customWidth="1"/>
    <col min="20" max="21" width="12.7109375" style="70" customWidth="1"/>
    <col min="22" max="22" width="11.7109375" style="71" customWidth="1"/>
    <col min="23" max="23" width="10.140625" style="71" customWidth="1"/>
    <col min="24" max="16384" width="9.140625" style="68"/>
  </cols>
  <sheetData>
    <row r="1" spans="1:23" x14ac:dyDescent="0.2">
      <c r="A1" s="72"/>
      <c r="E1" s="70"/>
    </row>
    <row r="2" spans="1:23" ht="15.75" x14ac:dyDescent="0.25">
      <c r="A2" s="72"/>
      <c r="B2" s="73"/>
      <c r="C2" s="74"/>
      <c r="D2" s="75"/>
      <c r="E2" s="75"/>
      <c r="F2" s="76"/>
      <c r="L2" s="77"/>
      <c r="M2" s="77"/>
      <c r="N2" s="78"/>
      <c r="O2" s="79"/>
      <c r="P2" s="79"/>
      <c r="Q2" s="79"/>
      <c r="R2" s="79"/>
      <c r="S2" s="79"/>
      <c r="T2" s="77"/>
      <c r="U2" s="77"/>
      <c r="V2" s="78"/>
      <c r="W2" s="79"/>
    </row>
    <row r="3" spans="1:23" ht="18" x14ac:dyDescent="0.25">
      <c r="A3" s="80"/>
      <c r="B3" s="81" t="s">
        <v>131</v>
      </c>
      <c r="C3" s="81"/>
      <c r="D3" s="81"/>
      <c r="E3" s="81"/>
      <c r="L3" s="71"/>
      <c r="M3" s="71"/>
      <c r="T3" s="71"/>
      <c r="U3" s="71"/>
    </row>
    <row r="4" spans="1:23" ht="13.5" thickBot="1" x14ac:dyDescent="0.25">
      <c r="A4" s="80"/>
      <c r="C4" s="82"/>
      <c r="D4" s="70"/>
      <c r="E4" s="70"/>
      <c r="F4" s="83"/>
      <c r="G4" s="84"/>
      <c r="H4" s="83"/>
      <c r="I4" s="84"/>
      <c r="J4" s="84"/>
      <c r="K4" s="84"/>
      <c r="N4" s="83"/>
      <c r="O4" s="83"/>
      <c r="P4" s="83"/>
      <c r="Q4" s="83"/>
      <c r="R4" s="83"/>
      <c r="S4" s="83"/>
      <c r="V4" s="83"/>
      <c r="W4" s="83"/>
    </row>
    <row r="5" spans="1:23" ht="13.5" thickBot="1" x14ac:dyDescent="0.25">
      <c r="A5" s="80"/>
      <c r="D5" s="800" t="s">
        <v>132</v>
      </c>
      <c r="E5" s="800"/>
      <c r="F5" s="800"/>
      <c r="G5" s="800"/>
      <c r="H5" s="801" t="s">
        <v>133</v>
      </c>
      <c r="I5" s="801"/>
      <c r="J5" s="801"/>
      <c r="K5" s="801"/>
      <c r="L5" s="795" t="s">
        <v>2</v>
      </c>
      <c r="M5" s="795"/>
      <c r="N5" s="795"/>
      <c r="O5" s="795"/>
      <c r="P5" s="795" t="s">
        <v>391</v>
      </c>
      <c r="Q5" s="795"/>
      <c r="R5" s="795"/>
      <c r="S5" s="795"/>
      <c r="T5" s="795" t="s">
        <v>387</v>
      </c>
      <c r="U5" s="795"/>
      <c r="V5" s="795"/>
      <c r="W5" s="795"/>
    </row>
    <row r="6" spans="1:23" ht="12.75" customHeight="1" thickBot="1" x14ac:dyDescent="0.25">
      <c r="A6" s="80"/>
      <c r="B6" s="797" t="s">
        <v>134</v>
      </c>
      <c r="C6" s="797"/>
      <c r="D6" s="158" t="s">
        <v>135</v>
      </c>
      <c r="E6" s="798" t="s">
        <v>136</v>
      </c>
      <c r="F6" s="798"/>
      <c r="G6" s="798"/>
      <c r="H6" s="158" t="s">
        <v>135</v>
      </c>
      <c r="I6" s="799" t="s">
        <v>137</v>
      </c>
      <c r="J6" s="799"/>
      <c r="K6" s="799"/>
      <c r="L6" s="159" t="s">
        <v>135</v>
      </c>
      <c r="M6" s="796" t="s">
        <v>138</v>
      </c>
      <c r="N6" s="796"/>
      <c r="O6" s="796"/>
      <c r="P6" s="159" t="s">
        <v>135</v>
      </c>
      <c r="Q6" s="796" t="s">
        <v>138</v>
      </c>
      <c r="R6" s="796"/>
      <c r="S6" s="796"/>
      <c r="T6" s="159" t="s">
        <v>135</v>
      </c>
      <c r="U6" s="796" t="s">
        <v>139</v>
      </c>
      <c r="V6" s="796"/>
      <c r="W6" s="796"/>
    </row>
    <row r="7" spans="1:23" ht="24.75" thickBot="1" x14ac:dyDescent="0.25">
      <c r="A7" s="80"/>
      <c r="B7" s="797"/>
      <c r="C7" s="797"/>
      <c r="D7" s="160" t="s">
        <v>140</v>
      </c>
      <c r="E7" s="161" t="s">
        <v>141</v>
      </c>
      <c r="F7" s="162" t="s">
        <v>142</v>
      </c>
      <c r="G7" s="163" t="s">
        <v>143</v>
      </c>
      <c r="H7" s="160" t="s">
        <v>144</v>
      </c>
      <c r="I7" s="161" t="s">
        <v>141</v>
      </c>
      <c r="J7" s="162" t="s">
        <v>142</v>
      </c>
      <c r="K7" s="164" t="s">
        <v>143</v>
      </c>
      <c r="L7" s="165" t="s">
        <v>145</v>
      </c>
      <c r="M7" s="166" t="s">
        <v>141</v>
      </c>
      <c r="N7" s="167" t="s">
        <v>142</v>
      </c>
      <c r="O7" s="168" t="s">
        <v>143</v>
      </c>
      <c r="P7" s="165" t="s">
        <v>145</v>
      </c>
      <c r="Q7" s="166" t="s">
        <v>141</v>
      </c>
      <c r="R7" s="167" t="s">
        <v>142</v>
      </c>
      <c r="S7" s="168" t="s">
        <v>143</v>
      </c>
      <c r="T7" s="165" t="s">
        <v>146</v>
      </c>
      <c r="U7" s="166" t="s">
        <v>141</v>
      </c>
      <c r="V7" s="167" t="s">
        <v>142</v>
      </c>
      <c r="W7" s="168" t="s">
        <v>143</v>
      </c>
    </row>
    <row r="8" spans="1:23" ht="24" customHeight="1" thickBot="1" x14ac:dyDescent="0.25">
      <c r="A8" s="80"/>
      <c r="B8" s="169" t="s">
        <v>147</v>
      </c>
      <c r="C8" s="170"/>
      <c r="D8" s="171" t="e">
        <f>E8+F8+G8</f>
        <v>#REF!</v>
      </c>
      <c r="E8" s="172" t="e">
        <f>E10+E24+E38+E48+E54+E70+E78+E93+E97+E120+E130+E139+E151+E174+E175</f>
        <v>#REF!</v>
      </c>
      <c r="F8" s="172" t="e">
        <f>F10+F24+F38+F48+F54+F70+F78+F93+F97+F120+F130+F139+F151+F174+F175</f>
        <v>#REF!</v>
      </c>
      <c r="G8" s="173" t="e">
        <f>G10+G24+G38+G48+G54+G70+G78+G93+G97+G120+G130+G139+G151+G174+G175</f>
        <v>#REF!</v>
      </c>
      <c r="H8" s="171" t="e">
        <f>I8+J8+K8</f>
        <v>#REF!</v>
      </c>
      <c r="I8" s="172" t="e">
        <f>I10+I24+I38+I48+I54+I70+I78+I93+I97+I120+I130+I139+I151+I174+I175</f>
        <v>#REF!</v>
      </c>
      <c r="J8" s="172" t="e">
        <f>J10+J24+J38+J48+J54+J70+J78+J93+J97+J120+J130+J139+J151+J174+J175</f>
        <v>#REF!</v>
      </c>
      <c r="K8" s="174" t="e">
        <f>K10+K24+K38+K48+K54+K70+K78+K93+K97+K120+K130+K139+K151+K174+K175</f>
        <v>#REF!</v>
      </c>
      <c r="L8" s="175" t="e">
        <f>SUM(M8:O8)</f>
        <v>#REF!</v>
      </c>
      <c r="M8" s="172" t="e">
        <f>M10+M24+M38+M48+M54+M70+M78+M93+M97+M120+M130+M139+M151+M174+M175</f>
        <v>#REF!</v>
      </c>
      <c r="N8" s="172" t="e">
        <f>N10+N24+N38+N48+N54+N70+N78+N93+N97+N120+N130+N139+N151+N174+N175</f>
        <v>#REF!</v>
      </c>
      <c r="O8" s="174" t="e">
        <f>O10+O24+O38+O48+O54+O70+O78+O93+O97+O120+O130+O139+O151+O174+O175</f>
        <v>#REF!</v>
      </c>
      <c r="P8" s="175">
        <v>12339862.450000001</v>
      </c>
      <c r="Q8" s="172">
        <v>10730799.140000001</v>
      </c>
      <c r="R8" s="172">
        <v>957999</v>
      </c>
      <c r="S8" s="174">
        <v>654683.57999999996</v>
      </c>
      <c r="T8" s="175" t="e">
        <f>SUM(U8:W8)</f>
        <v>#REF!</v>
      </c>
      <c r="U8" s="172" t="e">
        <f>U10+U24+U38+U48+U54+U70+U78+U93+U97+U120+U130+U139+U151+U174+U175</f>
        <v>#REF!</v>
      </c>
      <c r="V8" s="172" t="e">
        <f>V10+V24+V38+V48+V54+V70+V78+V93+V97+V120+V130+V139+V151+V174+V175</f>
        <v>#REF!</v>
      </c>
      <c r="W8" s="174" t="e">
        <f>W10+W24+W38+W48+W54+W70+W78+W93+W97+W120+W130+W139+W151+W174+W175</f>
        <v>#REF!</v>
      </c>
    </row>
    <row r="9" spans="1:23" ht="13.5" thickBot="1" x14ac:dyDescent="0.25">
      <c r="A9" s="80"/>
      <c r="B9" s="85" t="s">
        <v>148</v>
      </c>
      <c r="C9" s="86"/>
      <c r="D9" s="87"/>
      <c r="E9" s="88"/>
      <c r="F9" s="89"/>
      <c r="G9" s="88"/>
      <c r="H9" s="88"/>
      <c r="I9" s="88"/>
      <c r="J9" s="88"/>
      <c r="K9" s="88"/>
      <c r="L9" s="87"/>
      <c r="M9" s="90"/>
      <c r="N9" s="89"/>
      <c r="O9" s="90"/>
      <c r="P9" s="283"/>
      <c r="Q9" s="284"/>
      <c r="R9" s="285"/>
      <c r="S9" s="284"/>
      <c r="T9" s="87"/>
      <c r="U9" s="90"/>
      <c r="V9" s="89"/>
      <c r="W9" s="90"/>
    </row>
    <row r="10" spans="1:23" ht="14.25" x14ac:dyDescent="0.2">
      <c r="A10" s="80"/>
      <c r="B10" s="176" t="s">
        <v>149</v>
      </c>
      <c r="C10" s="177"/>
      <c r="D10" s="178">
        <f t="shared" ref="D10:W10" si="0">D11+D16+D20+D21+D22+D23</f>
        <v>249041</v>
      </c>
      <c r="E10" s="179">
        <f t="shared" si="0"/>
        <v>202089</v>
      </c>
      <c r="F10" s="179">
        <f t="shared" si="0"/>
        <v>46952</v>
      </c>
      <c r="G10" s="180">
        <f t="shared" si="0"/>
        <v>0</v>
      </c>
      <c r="H10" s="178">
        <f>H11+H16+H20+H21+H22+H23-1</f>
        <v>182685</v>
      </c>
      <c r="I10" s="179">
        <f t="shared" si="0"/>
        <v>169377</v>
      </c>
      <c r="J10" s="179">
        <f t="shared" si="0"/>
        <v>13309</v>
      </c>
      <c r="K10" s="181">
        <f t="shared" si="0"/>
        <v>0</v>
      </c>
      <c r="L10" s="182" t="e">
        <f t="shared" si="0"/>
        <v>#REF!</v>
      </c>
      <c r="M10" s="179" t="e">
        <f t="shared" si="0"/>
        <v>#REF!</v>
      </c>
      <c r="N10" s="179" t="e">
        <f t="shared" si="0"/>
        <v>#REF!</v>
      </c>
      <c r="O10" s="181" t="e">
        <f t="shared" si="0"/>
        <v>#REF!</v>
      </c>
      <c r="P10" s="246">
        <v>167746.69</v>
      </c>
      <c r="Q10" s="247">
        <v>166090.16</v>
      </c>
      <c r="R10" s="247">
        <v>1656.53</v>
      </c>
      <c r="S10" s="248">
        <v>0</v>
      </c>
      <c r="T10" s="182">
        <f t="shared" si="0"/>
        <v>202120</v>
      </c>
      <c r="U10" s="179">
        <f t="shared" si="0"/>
        <v>179552</v>
      </c>
      <c r="V10" s="179">
        <f t="shared" si="0"/>
        <v>22568</v>
      </c>
      <c r="W10" s="181">
        <f t="shared" si="0"/>
        <v>0</v>
      </c>
    </row>
    <row r="11" spans="1:23" ht="15.75" x14ac:dyDescent="0.25">
      <c r="A11" s="80"/>
      <c r="B11" s="199" t="s">
        <v>150</v>
      </c>
      <c r="C11" s="200" t="s">
        <v>151</v>
      </c>
      <c r="D11" s="201">
        <f>SUM(D12:D15)</f>
        <v>114308</v>
      </c>
      <c r="E11" s="202">
        <f>SUM(E12:E15)</f>
        <v>114308</v>
      </c>
      <c r="F11" s="202">
        <f>SUM(F12:F15)</f>
        <v>0</v>
      </c>
      <c r="G11" s="203">
        <f>SUM(G12:G15)</f>
        <v>0</v>
      </c>
      <c r="H11" s="201">
        <f t="shared" ref="H11:W11" si="1">SUM(H12:H15)</f>
        <v>84347</v>
      </c>
      <c r="I11" s="202">
        <f t="shared" si="1"/>
        <v>84347</v>
      </c>
      <c r="J11" s="202">
        <f t="shared" si="1"/>
        <v>0</v>
      </c>
      <c r="K11" s="204">
        <f t="shared" si="1"/>
        <v>0</v>
      </c>
      <c r="L11" s="205" t="e">
        <f t="shared" si="1"/>
        <v>#REF!</v>
      </c>
      <c r="M11" s="202" t="e">
        <f t="shared" si="1"/>
        <v>#REF!</v>
      </c>
      <c r="N11" s="202" t="e">
        <f t="shared" si="1"/>
        <v>#REF!</v>
      </c>
      <c r="O11" s="204" t="e">
        <f t="shared" si="1"/>
        <v>#REF!</v>
      </c>
      <c r="P11" s="249">
        <v>92823.26</v>
      </c>
      <c r="Q11" s="250">
        <v>92823.26</v>
      </c>
      <c r="R11" s="250">
        <v>0</v>
      </c>
      <c r="S11" s="251">
        <v>0</v>
      </c>
      <c r="T11" s="205">
        <f t="shared" si="1"/>
        <v>100632</v>
      </c>
      <c r="U11" s="202">
        <f t="shared" si="1"/>
        <v>100632</v>
      </c>
      <c r="V11" s="202">
        <f t="shared" si="1"/>
        <v>0</v>
      </c>
      <c r="W11" s="204">
        <f t="shared" si="1"/>
        <v>0</v>
      </c>
    </row>
    <row r="12" spans="1:23" ht="15.75" x14ac:dyDescent="0.25">
      <c r="A12" s="80"/>
      <c r="B12" s="91">
        <v>1</v>
      </c>
      <c r="C12" s="92" t="s">
        <v>152</v>
      </c>
      <c r="D12" s="93">
        <f>SUM(E12:G12)</f>
        <v>49611</v>
      </c>
      <c r="E12" s="98">
        <v>49611</v>
      </c>
      <c r="F12" s="94"/>
      <c r="G12" s="95"/>
      <c r="H12" s="93">
        <f>SUM(I12:K12)</f>
        <v>38616</v>
      </c>
      <c r="I12" s="94">
        <v>38616</v>
      </c>
      <c r="J12" s="94"/>
      <c r="K12" s="96"/>
      <c r="L12" s="97" t="e">
        <f>SUM(M12:O12)</f>
        <v>#REF!</v>
      </c>
      <c r="M12" s="94" t="e">
        <f>'[4]1.Plánovanie, manažment a kontr'!#REF!</f>
        <v>#REF!</v>
      </c>
      <c r="N12" s="94" t="e">
        <f>'[4]1.Plánovanie, manažment a kontr'!#REF!</f>
        <v>#REF!</v>
      </c>
      <c r="O12" s="96" t="e">
        <f>'[4]1.Plánovanie, manažment a kontr'!#REF!</f>
        <v>#REF!</v>
      </c>
      <c r="P12" s="249">
        <v>38175.74</v>
      </c>
      <c r="Q12" s="252">
        <v>38175.74</v>
      </c>
      <c r="R12" s="252">
        <v>0</v>
      </c>
      <c r="S12" s="253">
        <v>0</v>
      </c>
      <c r="T12" s="97">
        <f>SUM(U12:W12)</f>
        <v>39379</v>
      </c>
      <c r="U12" s="94">
        <f>'[4]1.Plánovanie, manažment a kontr'!$H$5</f>
        <v>39379</v>
      </c>
      <c r="V12" s="94">
        <f>'[4]1.Plánovanie, manažment a kontr'!$I$5</f>
        <v>0</v>
      </c>
      <c r="W12" s="96">
        <f>'[4]1.Plánovanie, manažment a kontr'!$J$5</f>
        <v>0</v>
      </c>
    </row>
    <row r="13" spans="1:23" ht="15.75" x14ac:dyDescent="0.25">
      <c r="A13" s="99"/>
      <c r="B13" s="91">
        <v>2</v>
      </c>
      <c r="C13" s="92" t="s">
        <v>153</v>
      </c>
      <c r="D13" s="93">
        <f>SUM(E13:G13)</f>
        <v>26900</v>
      </c>
      <c r="E13" s="94">
        <v>26900</v>
      </c>
      <c r="F13" s="94"/>
      <c r="G13" s="95"/>
      <c r="H13" s="93">
        <f>SUM(I13:K13)</f>
        <v>21177</v>
      </c>
      <c r="I13" s="94">
        <v>21177</v>
      </c>
      <c r="J13" s="94"/>
      <c r="K13" s="96"/>
      <c r="L13" s="97" t="e">
        <f>SUM(M13:O13)</f>
        <v>#REF!</v>
      </c>
      <c r="M13" s="94" t="e">
        <f>'[4]1.Plánovanie, manažment a kontr'!#REF!</f>
        <v>#REF!</v>
      </c>
      <c r="N13" s="94" t="e">
        <f>'[4]1.Plánovanie, manažment a kontr'!#REF!</f>
        <v>#REF!</v>
      </c>
      <c r="O13" s="96" t="e">
        <f>'[4]1.Plánovanie, manažment a kontr'!#REF!</f>
        <v>#REF!</v>
      </c>
      <c r="P13" s="249">
        <v>26838.14</v>
      </c>
      <c r="Q13" s="252">
        <v>26838.14</v>
      </c>
      <c r="R13" s="252">
        <v>0</v>
      </c>
      <c r="S13" s="253">
        <v>0</v>
      </c>
      <c r="T13" s="97">
        <f>SUM(U13:W13)</f>
        <v>26321</v>
      </c>
      <c r="U13" s="94">
        <f>'[4]1.Plánovanie, manažment a kontr'!$H$16</f>
        <v>26321</v>
      </c>
      <c r="V13" s="94">
        <f>'[4]1.Plánovanie, manažment a kontr'!$I$16</f>
        <v>0</v>
      </c>
      <c r="W13" s="96">
        <f>'[4]1.Plánovanie, manažment a kontr'!$J$16</f>
        <v>0</v>
      </c>
    </row>
    <row r="14" spans="1:23" ht="15.75" x14ac:dyDescent="0.25">
      <c r="A14" s="99"/>
      <c r="B14" s="91">
        <v>3</v>
      </c>
      <c r="C14" s="100" t="s">
        <v>154</v>
      </c>
      <c r="D14" s="93">
        <f>SUM(E14:G14)</f>
        <v>37797</v>
      </c>
      <c r="E14" s="94">
        <v>37797</v>
      </c>
      <c r="F14" s="94"/>
      <c r="G14" s="95"/>
      <c r="H14" s="93">
        <f>SUM(I14:K14)</f>
        <v>24554</v>
      </c>
      <c r="I14" s="94">
        <v>24554</v>
      </c>
      <c r="J14" s="94"/>
      <c r="K14" s="96"/>
      <c r="L14" s="97" t="e">
        <f>SUM(M14:O14)</f>
        <v>#REF!</v>
      </c>
      <c r="M14" s="94" t="e">
        <f>'[4]1.Plánovanie, manažment a kontr'!#REF!</f>
        <v>#REF!</v>
      </c>
      <c r="N14" s="94" t="e">
        <f>'[4]1.Plánovanie, manažment a kontr'!#REF!</f>
        <v>#REF!</v>
      </c>
      <c r="O14" s="96" t="e">
        <f>'[4]1.Plánovanie, manažment a kontr'!#REF!</f>
        <v>#REF!</v>
      </c>
      <c r="P14" s="249">
        <v>27809.38</v>
      </c>
      <c r="Q14" s="252">
        <v>27809.38</v>
      </c>
      <c r="R14" s="252">
        <v>0</v>
      </c>
      <c r="S14" s="253">
        <v>0</v>
      </c>
      <c r="T14" s="97">
        <f>SUM(U14:W14)</f>
        <v>34932</v>
      </c>
      <c r="U14" s="94">
        <f>'[4]1.Plánovanie, manažment a kontr'!$H$27</f>
        <v>34932</v>
      </c>
      <c r="V14" s="94">
        <f>'[4]1.Plánovanie, manažment a kontr'!$I$27</f>
        <v>0</v>
      </c>
      <c r="W14" s="96">
        <f>'[4]1.Plánovanie, manažment a kontr'!$J$27</f>
        <v>0</v>
      </c>
    </row>
    <row r="15" spans="1:23" ht="15.75" x14ac:dyDescent="0.25">
      <c r="A15" s="99"/>
      <c r="B15" s="91">
        <v>4</v>
      </c>
      <c r="C15" s="100" t="s">
        <v>155</v>
      </c>
      <c r="D15" s="93">
        <f>SUM(E15:G15)</f>
        <v>0</v>
      </c>
      <c r="E15" s="94"/>
      <c r="F15" s="94"/>
      <c r="G15" s="95"/>
      <c r="H15" s="93">
        <f>SUM(I15:K15)</f>
        <v>0</v>
      </c>
      <c r="I15" s="94">
        <v>0</v>
      </c>
      <c r="J15" s="94"/>
      <c r="K15" s="96"/>
      <c r="L15" s="97" t="e">
        <f>SUM(M15:O15)</f>
        <v>#REF!</v>
      </c>
      <c r="M15" s="94" t="e">
        <f>'[4]1.Plánovanie, manažment a kontr'!#REF!</f>
        <v>#REF!</v>
      </c>
      <c r="N15" s="94" t="e">
        <f>'[4]1.Plánovanie, manažment a kontr'!#REF!</f>
        <v>#REF!</v>
      </c>
      <c r="O15" s="96" t="e">
        <f>'[4]1.Plánovanie, manažment a kontr'!#REF!</f>
        <v>#REF!</v>
      </c>
      <c r="P15" s="249">
        <v>0</v>
      </c>
      <c r="Q15" s="252">
        <v>0</v>
      </c>
      <c r="R15" s="252">
        <v>0</v>
      </c>
      <c r="S15" s="253">
        <v>0</v>
      </c>
      <c r="T15" s="97">
        <f>SUM(U15:W15)</f>
        <v>0</v>
      </c>
      <c r="U15" s="94">
        <f>'[4]1.Plánovanie, manažment a kontr'!$H$31</f>
        <v>0</v>
      </c>
      <c r="V15" s="94">
        <f>'[4]1.Plánovanie, manažment a kontr'!$I$31</f>
        <v>0</v>
      </c>
      <c r="W15" s="96">
        <f>'[4]1.Plánovanie, manažment a kontr'!$J$31</f>
        <v>0</v>
      </c>
    </row>
    <row r="16" spans="1:23" ht="15.75" x14ac:dyDescent="0.25">
      <c r="A16" s="99"/>
      <c r="B16" s="199" t="s">
        <v>156</v>
      </c>
      <c r="C16" s="206" t="s">
        <v>157</v>
      </c>
      <c r="D16" s="201">
        <f t="shared" ref="D16:W16" si="2">SUM(D17:D19)</f>
        <v>61358</v>
      </c>
      <c r="E16" s="202">
        <f t="shared" si="2"/>
        <v>16667</v>
      </c>
      <c r="F16" s="202">
        <f t="shared" si="2"/>
        <v>44691</v>
      </c>
      <c r="G16" s="203">
        <f t="shared" si="2"/>
        <v>0</v>
      </c>
      <c r="H16" s="201">
        <f t="shared" si="2"/>
        <v>32896</v>
      </c>
      <c r="I16" s="202">
        <f t="shared" si="2"/>
        <v>19587</v>
      </c>
      <c r="J16" s="202">
        <f t="shared" si="2"/>
        <v>13309</v>
      </c>
      <c r="K16" s="204">
        <f t="shared" si="2"/>
        <v>0</v>
      </c>
      <c r="L16" s="205" t="e">
        <f t="shared" si="2"/>
        <v>#REF!</v>
      </c>
      <c r="M16" s="202" t="e">
        <f t="shared" si="2"/>
        <v>#REF!</v>
      </c>
      <c r="N16" s="202" t="e">
        <f t="shared" si="2"/>
        <v>#REF!</v>
      </c>
      <c r="O16" s="204" t="e">
        <f t="shared" si="2"/>
        <v>#REF!</v>
      </c>
      <c r="P16" s="249">
        <v>9763.3700000000008</v>
      </c>
      <c r="Q16" s="250">
        <v>8106.84</v>
      </c>
      <c r="R16" s="250">
        <v>1656.53</v>
      </c>
      <c r="S16" s="251">
        <v>0</v>
      </c>
      <c r="T16" s="205">
        <f t="shared" si="2"/>
        <v>45168</v>
      </c>
      <c r="U16" s="202">
        <f t="shared" si="2"/>
        <v>22600</v>
      </c>
      <c r="V16" s="202">
        <f t="shared" si="2"/>
        <v>22568</v>
      </c>
      <c r="W16" s="204">
        <f t="shared" si="2"/>
        <v>0</v>
      </c>
    </row>
    <row r="17" spans="1:23" ht="15.75" x14ac:dyDescent="0.25">
      <c r="A17" s="99"/>
      <c r="B17" s="91">
        <v>1</v>
      </c>
      <c r="C17" s="100" t="s">
        <v>158</v>
      </c>
      <c r="D17" s="93">
        <f t="shared" ref="D17:D23" si="3">SUM(E17:G17)</f>
        <v>13463</v>
      </c>
      <c r="E17" s="98">
        <v>13463</v>
      </c>
      <c r="F17" s="94"/>
      <c r="G17" s="95"/>
      <c r="H17" s="93">
        <f t="shared" ref="H17:H23" si="4">SUM(I17:K17)</f>
        <v>2001</v>
      </c>
      <c r="I17" s="94">
        <v>2001</v>
      </c>
      <c r="J17" s="94"/>
      <c r="K17" s="96"/>
      <c r="L17" s="97" t="e">
        <f t="shared" ref="L17:L23" si="5">SUM(M17:O17)</f>
        <v>#REF!</v>
      </c>
      <c r="M17" s="94" t="e">
        <f>'[4]1.Plánovanie, manažment a kontr'!#REF!</f>
        <v>#REF!</v>
      </c>
      <c r="N17" s="94" t="e">
        <f>'[4]1.Plánovanie, manažment a kontr'!#REF!</f>
        <v>#REF!</v>
      </c>
      <c r="O17" s="96" t="e">
        <f>'[4]1.Plánovanie, manažment a kontr'!#REF!</f>
        <v>#REF!</v>
      </c>
      <c r="P17" s="249">
        <v>228.58</v>
      </c>
      <c r="Q17" s="252">
        <v>228.58</v>
      </c>
      <c r="R17" s="252">
        <v>0</v>
      </c>
      <c r="S17" s="253">
        <v>0</v>
      </c>
      <c r="T17" s="97">
        <f t="shared" ref="T17:T23" si="6">SUM(U17:W17)</f>
        <v>2046</v>
      </c>
      <c r="U17" s="94">
        <f>'[4]1.Plánovanie, manažment a kontr'!$H$35</f>
        <v>2046</v>
      </c>
      <c r="V17" s="94">
        <f>'[4]1.Plánovanie, manažment a kontr'!$I$35</f>
        <v>0</v>
      </c>
      <c r="W17" s="96">
        <f>'[4]1.Plánovanie, manažment a kontr'!$J$35</f>
        <v>0</v>
      </c>
    </row>
    <row r="18" spans="1:23" ht="15.75" x14ac:dyDescent="0.25">
      <c r="A18" s="99"/>
      <c r="B18" s="91">
        <v>2</v>
      </c>
      <c r="C18" s="100" t="s">
        <v>159</v>
      </c>
      <c r="D18" s="93">
        <f t="shared" si="3"/>
        <v>0</v>
      </c>
      <c r="E18" s="94">
        <v>0</v>
      </c>
      <c r="F18" s="94"/>
      <c r="G18" s="95"/>
      <c r="H18" s="93">
        <f t="shared" si="4"/>
        <v>12120</v>
      </c>
      <c r="I18" s="94">
        <v>12120</v>
      </c>
      <c r="J18" s="94"/>
      <c r="K18" s="96"/>
      <c r="L18" s="97" t="e">
        <f t="shared" si="5"/>
        <v>#REF!</v>
      </c>
      <c r="M18" s="94" t="e">
        <f>'[4]1.Plánovanie, manažment a kontr'!#REF!</f>
        <v>#REF!</v>
      </c>
      <c r="N18" s="94" t="e">
        <f>'[4]1.Plánovanie, manažment a kontr'!#REF!</f>
        <v>#REF!</v>
      </c>
      <c r="O18" s="96" t="e">
        <f>'[4]1.Plánovanie, manažment a kontr'!#REF!</f>
        <v>#REF!</v>
      </c>
      <c r="P18" s="249">
        <v>0</v>
      </c>
      <c r="Q18" s="252">
        <v>0</v>
      </c>
      <c r="R18" s="252">
        <v>0</v>
      </c>
      <c r="S18" s="253">
        <v>0</v>
      </c>
      <c r="T18" s="97">
        <f t="shared" si="6"/>
        <v>10904</v>
      </c>
      <c r="U18" s="94">
        <f>'[4]1.Plánovanie, manažment a kontr'!$H$47</f>
        <v>10904</v>
      </c>
      <c r="V18" s="94">
        <f>'[4]1.Plánovanie, manažment a kontr'!$I$47</f>
        <v>0</v>
      </c>
      <c r="W18" s="96">
        <f>'[4]1.Plánovanie, manažment a kontr'!$J$47</f>
        <v>0</v>
      </c>
    </row>
    <row r="19" spans="1:23" ht="15.75" x14ac:dyDescent="0.25">
      <c r="A19" s="99"/>
      <c r="B19" s="91">
        <v>3</v>
      </c>
      <c r="C19" s="100" t="s">
        <v>160</v>
      </c>
      <c r="D19" s="93">
        <f t="shared" si="3"/>
        <v>47895</v>
      </c>
      <c r="E19" s="94">
        <v>3204</v>
      </c>
      <c r="F19" s="94">
        <v>44691</v>
      </c>
      <c r="G19" s="95"/>
      <c r="H19" s="93">
        <f t="shared" si="4"/>
        <v>18775</v>
      </c>
      <c r="I19" s="94">
        <v>5466</v>
      </c>
      <c r="J19" s="94">
        <v>13309</v>
      </c>
      <c r="K19" s="96"/>
      <c r="L19" s="97" t="e">
        <f t="shared" si="5"/>
        <v>#REF!</v>
      </c>
      <c r="M19" s="94" t="e">
        <f>'[4]1.Plánovanie, manažment a kontr'!#REF!</f>
        <v>#REF!</v>
      </c>
      <c r="N19" s="94" t="e">
        <f>'[4]1.Plánovanie, manažment a kontr'!#REF!</f>
        <v>#REF!</v>
      </c>
      <c r="O19" s="96" t="e">
        <f>'[4]1.Plánovanie, manažment a kontr'!#REF!</f>
        <v>#REF!</v>
      </c>
      <c r="P19" s="249">
        <v>9534.7900000000009</v>
      </c>
      <c r="Q19" s="252">
        <v>7878.26</v>
      </c>
      <c r="R19" s="252">
        <v>1656.53</v>
      </c>
      <c r="S19" s="253">
        <v>0</v>
      </c>
      <c r="T19" s="97">
        <f t="shared" si="6"/>
        <v>32218</v>
      </c>
      <c r="U19" s="94">
        <f>'[4]1.Plánovanie, manažment a kontr'!$H$50</f>
        <v>9650</v>
      </c>
      <c r="V19" s="94">
        <f>'[4]1.Plánovanie, manažment a kontr'!$I$50</f>
        <v>22568</v>
      </c>
      <c r="W19" s="96">
        <f>'[4]1.Plánovanie, manažment a kontr'!$J$50</f>
        <v>0</v>
      </c>
    </row>
    <row r="20" spans="1:23" ht="15.75" x14ac:dyDescent="0.25">
      <c r="A20" s="83"/>
      <c r="B20" s="199" t="s">
        <v>161</v>
      </c>
      <c r="C20" s="206" t="s">
        <v>162</v>
      </c>
      <c r="D20" s="201">
        <f t="shared" si="3"/>
        <v>59900</v>
      </c>
      <c r="E20" s="202">
        <v>59900</v>
      </c>
      <c r="F20" s="202"/>
      <c r="G20" s="203"/>
      <c r="H20" s="201">
        <f t="shared" si="4"/>
        <v>57447</v>
      </c>
      <c r="I20" s="202">
        <v>57447</v>
      </c>
      <c r="J20" s="202"/>
      <c r="K20" s="204"/>
      <c r="L20" s="205" t="e">
        <f t="shared" si="5"/>
        <v>#REF!</v>
      </c>
      <c r="M20" s="202" t="e">
        <f>'[4]1.Plánovanie, manažment a kontr'!#REF!</f>
        <v>#REF!</v>
      </c>
      <c r="N20" s="202" t="e">
        <f>'[4]1.Plánovanie, manažment a kontr'!#REF!</f>
        <v>#REF!</v>
      </c>
      <c r="O20" s="204" t="e">
        <f>'[4]1.Plánovanie, manažment a kontr'!#REF!</f>
        <v>#REF!</v>
      </c>
      <c r="P20" s="249">
        <v>51038.51</v>
      </c>
      <c r="Q20" s="250">
        <v>51038.51</v>
      </c>
      <c r="R20" s="250">
        <v>0</v>
      </c>
      <c r="S20" s="251">
        <v>0</v>
      </c>
      <c r="T20" s="205">
        <f t="shared" si="6"/>
        <v>44354</v>
      </c>
      <c r="U20" s="202">
        <f>'[4]1.Plánovanie, manažment a kontr'!$H$62</f>
        <v>44354</v>
      </c>
      <c r="V20" s="202">
        <f>'[4]1.Plánovanie, manažment a kontr'!$I$62</f>
        <v>0</v>
      </c>
      <c r="W20" s="204">
        <f>'[4]1.Plánovanie, manažment a kontr'!$J$62</f>
        <v>0</v>
      </c>
    </row>
    <row r="21" spans="1:23" ht="15.75" x14ac:dyDescent="0.25">
      <c r="A21" s="80"/>
      <c r="B21" s="199" t="s">
        <v>163</v>
      </c>
      <c r="C21" s="206" t="s">
        <v>164</v>
      </c>
      <c r="D21" s="201">
        <f t="shared" si="3"/>
        <v>1990</v>
      </c>
      <c r="E21" s="202">
        <v>1990</v>
      </c>
      <c r="F21" s="202"/>
      <c r="G21" s="203"/>
      <c r="H21" s="201">
        <f t="shared" si="4"/>
        <v>1990</v>
      </c>
      <c r="I21" s="202">
        <v>1990</v>
      </c>
      <c r="J21" s="202"/>
      <c r="K21" s="204"/>
      <c r="L21" s="205" t="e">
        <f t="shared" si="5"/>
        <v>#REF!</v>
      </c>
      <c r="M21" s="202" t="e">
        <f>'[4]1.Plánovanie, manažment a kontr'!#REF!</f>
        <v>#REF!</v>
      </c>
      <c r="N21" s="202" t="e">
        <f>'[4]1.Plánovanie, manažment a kontr'!#REF!</f>
        <v>#REF!</v>
      </c>
      <c r="O21" s="204" t="e">
        <f>'[4]1.Plánovanie, manažment a kontr'!#REF!</f>
        <v>#REF!</v>
      </c>
      <c r="P21" s="249">
        <v>2300</v>
      </c>
      <c r="Q21" s="250">
        <v>2300</v>
      </c>
      <c r="R21" s="250">
        <v>0</v>
      </c>
      <c r="S21" s="251">
        <v>0</v>
      </c>
      <c r="T21" s="205">
        <f t="shared" si="6"/>
        <v>3600</v>
      </c>
      <c r="U21" s="202">
        <f>'[4]1.Plánovanie, manažment a kontr'!$H$72</f>
        <v>3600</v>
      </c>
      <c r="V21" s="202">
        <f>'[4]1.Plánovanie, manažment a kontr'!$I$72</f>
        <v>0</v>
      </c>
      <c r="W21" s="204">
        <f>'[4]1.Plánovanie, manažment a kontr'!$J$72</f>
        <v>0</v>
      </c>
    </row>
    <row r="22" spans="1:23" ht="15.75" x14ac:dyDescent="0.25">
      <c r="A22" s="80"/>
      <c r="B22" s="199" t="s">
        <v>165</v>
      </c>
      <c r="C22" s="206" t="s">
        <v>166</v>
      </c>
      <c r="D22" s="201">
        <f t="shared" si="3"/>
        <v>5812</v>
      </c>
      <c r="E22" s="202">
        <v>5812</v>
      </c>
      <c r="F22" s="202"/>
      <c r="G22" s="203"/>
      <c r="H22" s="201">
        <f t="shared" si="4"/>
        <v>6006</v>
      </c>
      <c r="I22" s="202">
        <v>6006</v>
      </c>
      <c r="J22" s="202"/>
      <c r="K22" s="204"/>
      <c r="L22" s="205" t="e">
        <f t="shared" si="5"/>
        <v>#REF!</v>
      </c>
      <c r="M22" s="202" t="e">
        <f>'[4]1.Plánovanie, manažment a kontr'!#REF!</f>
        <v>#REF!</v>
      </c>
      <c r="N22" s="202" t="e">
        <f>'[4]1.Plánovanie, manažment a kontr'!#REF!</f>
        <v>#REF!</v>
      </c>
      <c r="O22" s="204" t="e">
        <f>'[4]1.Plánovanie, manažment a kontr'!#REF!</f>
        <v>#REF!</v>
      </c>
      <c r="P22" s="249">
        <v>11821.55</v>
      </c>
      <c r="Q22" s="250">
        <v>11821.55</v>
      </c>
      <c r="R22" s="250">
        <v>0</v>
      </c>
      <c r="S22" s="251">
        <v>0</v>
      </c>
      <c r="T22" s="205">
        <f t="shared" si="6"/>
        <v>8366</v>
      </c>
      <c r="U22" s="202">
        <f>'[4]1.Plánovanie, manažment a kontr'!$H$75</f>
        <v>8366</v>
      </c>
      <c r="V22" s="202">
        <f>'[4]1.Plánovanie, manažment a kontr'!$I$75</f>
        <v>0</v>
      </c>
      <c r="W22" s="204">
        <f>'[4]1.Plánovanie, manažment a kontr'!$J$75</f>
        <v>0</v>
      </c>
    </row>
    <row r="23" spans="1:23" ht="16.5" thickBot="1" x14ac:dyDescent="0.3">
      <c r="A23" s="80"/>
      <c r="B23" s="207" t="s">
        <v>167</v>
      </c>
      <c r="C23" s="208" t="s">
        <v>168</v>
      </c>
      <c r="D23" s="209">
        <f t="shared" si="3"/>
        <v>5673</v>
      </c>
      <c r="E23" s="210">
        <v>3412</v>
      </c>
      <c r="F23" s="210">
        <v>2261</v>
      </c>
      <c r="G23" s="211"/>
      <c r="H23" s="201">
        <f t="shared" si="4"/>
        <v>0</v>
      </c>
      <c r="I23" s="212">
        <v>0</v>
      </c>
      <c r="J23" s="212"/>
      <c r="K23" s="213"/>
      <c r="L23" s="214" t="e">
        <f t="shared" si="5"/>
        <v>#REF!</v>
      </c>
      <c r="M23" s="212" t="e">
        <f>'[4]1.Plánovanie, manažment a kontr'!#REF!</f>
        <v>#REF!</v>
      </c>
      <c r="N23" s="212" t="e">
        <f>'[4]1.Plánovanie, manažment a kontr'!#REF!</f>
        <v>#REF!</v>
      </c>
      <c r="O23" s="213" t="e">
        <f>'[4]1.Plánovanie, manažment a kontr'!#REF!</f>
        <v>#REF!</v>
      </c>
      <c r="P23" s="254">
        <v>0</v>
      </c>
      <c r="Q23" s="255">
        <v>0</v>
      </c>
      <c r="R23" s="255">
        <v>0</v>
      </c>
      <c r="S23" s="256">
        <v>0</v>
      </c>
      <c r="T23" s="214">
        <f t="shared" si="6"/>
        <v>0</v>
      </c>
      <c r="U23" s="212">
        <f>'[4]1.Plánovanie, manažment a kontr'!$H$79</f>
        <v>0</v>
      </c>
      <c r="V23" s="212">
        <f>'[4]1.Plánovanie, manažment a kontr'!$I$79</f>
        <v>0</v>
      </c>
      <c r="W23" s="213">
        <f>'[4]1.Plánovanie, manažment a kontr'!$J$79</f>
        <v>0</v>
      </c>
    </row>
    <row r="24" spans="1:23" s="82" customFormat="1" ht="14.25" x14ac:dyDescent="0.2">
      <c r="A24" s="99"/>
      <c r="B24" s="183" t="s">
        <v>169</v>
      </c>
      <c r="C24" s="184"/>
      <c r="D24" s="178" t="e">
        <f t="shared" ref="D24:W24" si="7">D25+D34+D37</f>
        <v>#REF!</v>
      </c>
      <c r="E24" s="179">
        <f t="shared" si="7"/>
        <v>34198</v>
      </c>
      <c r="F24" s="179" t="e">
        <f t="shared" si="7"/>
        <v>#REF!</v>
      </c>
      <c r="G24" s="180" t="e">
        <f t="shared" si="7"/>
        <v>#REF!</v>
      </c>
      <c r="H24" s="178" t="e">
        <f>H25+H34+H37-1</f>
        <v>#REF!</v>
      </c>
      <c r="I24" s="179">
        <f>I25+I34+I37-1</f>
        <v>23616</v>
      </c>
      <c r="J24" s="179" t="e">
        <f t="shared" si="7"/>
        <v>#REF!</v>
      </c>
      <c r="K24" s="181" t="e">
        <f t="shared" si="7"/>
        <v>#REF!</v>
      </c>
      <c r="L24" s="182" t="e">
        <f t="shared" si="7"/>
        <v>#REF!</v>
      </c>
      <c r="M24" s="179" t="e">
        <f t="shared" si="7"/>
        <v>#REF!</v>
      </c>
      <c r="N24" s="179" t="e">
        <f t="shared" si="7"/>
        <v>#REF!</v>
      </c>
      <c r="O24" s="181" t="e">
        <f t="shared" si="7"/>
        <v>#REF!</v>
      </c>
      <c r="P24" s="257">
        <v>32781.14</v>
      </c>
      <c r="Q24" s="258">
        <v>32781.14</v>
      </c>
      <c r="R24" s="247">
        <v>0</v>
      </c>
      <c r="S24" s="248">
        <v>0</v>
      </c>
      <c r="T24" s="182" t="e">
        <f t="shared" si="7"/>
        <v>#REF!</v>
      </c>
      <c r="U24" s="179">
        <f t="shared" si="7"/>
        <v>14525</v>
      </c>
      <c r="V24" s="179" t="e">
        <f t="shared" si="7"/>
        <v>#REF!</v>
      </c>
      <c r="W24" s="181" t="e">
        <f t="shared" si="7"/>
        <v>#REF!</v>
      </c>
    </row>
    <row r="25" spans="1:23" ht="15.75" x14ac:dyDescent="0.25">
      <c r="A25" s="80"/>
      <c r="B25" s="199" t="s">
        <v>170</v>
      </c>
      <c r="C25" s="215" t="s">
        <v>171</v>
      </c>
      <c r="D25" s="201" t="e">
        <f t="shared" ref="D25:W25" si="8">SUM(D26:D33)</f>
        <v>#REF!</v>
      </c>
      <c r="E25" s="202">
        <f t="shared" si="8"/>
        <v>23986</v>
      </c>
      <c r="F25" s="202" t="e">
        <f t="shared" si="8"/>
        <v>#REF!</v>
      </c>
      <c r="G25" s="203" t="e">
        <f t="shared" si="8"/>
        <v>#REF!</v>
      </c>
      <c r="H25" s="201" t="e">
        <f t="shared" si="8"/>
        <v>#REF!</v>
      </c>
      <c r="I25" s="202">
        <f t="shared" si="8"/>
        <v>7699</v>
      </c>
      <c r="J25" s="202" t="e">
        <f t="shared" si="8"/>
        <v>#REF!</v>
      </c>
      <c r="K25" s="204" t="e">
        <f t="shared" si="8"/>
        <v>#REF!</v>
      </c>
      <c r="L25" s="205" t="e">
        <f t="shared" si="8"/>
        <v>#REF!</v>
      </c>
      <c r="M25" s="202" t="e">
        <f t="shared" si="8"/>
        <v>#REF!</v>
      </c>
      <c r="N25" s="202" t="e">
        <f t="shared" si="8"/>
        <v>#REF!</v>
      </c>
      <c r="O25" s="204" t="e">
        <f t="shared" si="8"/>
        <v>#REF!</v>
      </c>
      <c r="P25" s="249">
        <v>17531.349999999999</v>
      </c>
      <c r="Q25" s="250">
        <v>17531.349999999999</v>
      </c>
      <c r="R25" s="250">
        <v>0</v>
      </c>
      <c r="S25" s="251">
        <v>0</v>
      </c>
      <c r="T25" s="205">
        <f t="shared" si="8"/>
        <v>9375</v>
      </c>
      <c r="U25" s="202">
        <f t="shared" si="8"/>
        <v>9375</v>
      </c>
      <c r="V25" s="202">
        <f t="shared" si="8"/>
        <v>0</v>
      </c>
      <c r="W25" s="204">
        <f t="shared" si="8"/>
        <v>0</v>
      </c>
    </row>
    <row r="26" spans="1:23" ht="15.75" x14ac:dyDescent="0.25">
      <c r="A26" s="108"/>
      <c r="B26" s="91">
        <v>1</v>
      </c>
      <c r="C26" s="107" t="s">
        <v>172</v>
      </c>
      <c r="D26" s="93" t="e">
        <f t="shared" ref="D26:D33" si="9">SUM(E26:G26)</f>
        <v>#REF!</v>
      </c>
      <c r="E26" s="94">
        <v>47</v>
      </c>
      <c r="F26" s="94" t="e">
        <f>'[4]2. Propagácia a marketing'!#REF!</f>
        <v>#REF!</v>
      </c>
      <c r="G26" s="95" t="e">
        <f>'[4]2. Propagácia a marketing'!#REF!</f>
        <v>#REF!</v>
      </c>
      <c r="H26" s="93" t="e">
        <f t="shared" ref="H26:H33" si="10">SUM(I26:K26)</f>
        <v>#REF!</v>
      </c>
      <c r="I26" s="94">
        <v>110</v>
      </c>
      <c r="J26" s="94" t="e">
        <f>'[4]2. Propagácia a marketing'!#REF!</f>
        <v>#REF!</v>
      </c>
      <c r="K26" s="96" t="e">
        <f>'[4]2. Propagácia a marketing'!#REF!</f>
        <v>#REF!</v>
      </c>
      <c r="L26" s="97" t="e">
        <f t="shared" ref="L26:L33" si="11">SUM(M26:O26)</f>
        <v>#REF!</v>
      </c>
      <c r="M26" s="94" t="e">
        <f>'[4]2. Propagácia a marketing'!#REF!</f>
        <v>#REF!</v>
      </c>
      <c r="N26" s="94" t="e">
        <f>'[4]2. Propagácia a marketing'!#REF!</f>
        <v>#REF!</v>
      </c>
      <c r="O26" s="96" t="e">
        <f>'[4]2. Propagácia a marketing'!#REF!</f>
        <v>#REF!</v>
      </c>
      <c r="P26" s="249">
        <v>128.30000000000001</v>
      </c>
      <c r="Q26" s="252">
        <v>128.30000000000001</v>
      </c>
      <c r="R26" s="252">
        <v>0</v>
      </c>
      <c r="S26" s="253">
        <v>0</v>
      </c>
      <c r="T26" s="97">
        <f t="shared" ref="T26:T33" si="12">SUM(U26:W26)</f>
        <v>130</v>
      </c>
      <c r="U26" s="94">
        <f>'[4]2. Propagácia a marketing'!$H$5</f>
        <v>130</v>
      </c>
      <c r="V26" s="94">
        <f>'[4]2. Propagácia a marketing'!$I$5</f>
        <v>0</v>
      </c>
      <c r="W26" s="96">
        <f>'[4]2. Propagácia a marketing'!$J$5</f>
        <v>0</v>
      </c>
    </row>
    <row r="27" spans="1:23" ht="15.75" x14ac:dyDescent="0.25">
      <c r="A27" s="80"/>
      <c r="B27" s="91">
        <v>2</v>
      </c>
      <c r="C27" s="109" t="s">
        <v>173</v>
      </c>
      <c r="D27" s="93" t="e">
        <f t="shared" si="9"/>
        <v>#REF!</v>
      </c>
      <c r="E27" s="94">
        <v>503</v>
      </c>
      <c r="F27" s="94" t="e">
        <f>'[4]2. Propagácia a marketing'!#REF!</f>
        <v>#REF!</v>
      </c>
      <c r="G27" s="95" t="e">
        <f>'[4]2. Propagácia a marketing'!#REF!</f>
        <v>#REF!</v>
      </c>
      <c r="H27" s="93" t="e">
        <f t="shared" si="10"/>
        <v>#REF!</v>
      </c>
      <c r="I27" s="94">
        <v>239</v>
      </c>
      <c r="J27" s="94" t="e">
        <f>'[4]2. Propagácia a marketing'!#REF!</f>
        <v>#REF!</v>
      </c>
      <c r="K27" s="96" t="e">
        <f>'[4]2. Propagácia a marketing'!#REF!</f>
        <v>#REF!</v>
      </c>
      <c r="L27" s="97" t="e">
        <f t="shared" si="11"/>
        <v>#REF!</v>
      </c>
      <c r="M27" s="94" t="e">
        <f>'[4]2. Propagácia a marketing'!#REF!</f>
        <v>#REF!</v>
      </c>
      <c r="N27" s="94" t="e">
        <f>'[4]2. Propagácia a marketing'!#REF!</f>
        <v>#REF!</v>
      </c>
      <c r="O27" s="96" t="e">
        <f>'[4]2. Propagácia a marketing'!#REF!</f>
        <v>#REF!</v>
      </c>
      <c r="P27" s="249">
        <v>168.38</v>
      </c>
      <c r="Q27" s="252">
        <v>168.38</v>
      </c>
      <c r="R27" s="252">
        <v>0</v>
      </c>
      <c r="S27" s="253">
        <v>0</v>
      </c>
      <c r="T27" s="97">
        <f t="shared" si="12"/>
        <v>1000</v>
      </c>
      <c r="U27" s="94">
        <f>'[4]2. Propagácia a marketing'!$H$7</f>
        <v>1000</v>
      </c>
      <c r="V27" s="94">
        <f>'[4]2. Propagácia a marketing'!$I$7</f>
        <v>0</v>
      </c>
      <c r="W27" s="96">
        <f>'[4]2. Propagácia a marketing'!$J$7</f>
        <v>0</v>
      </c>
    </row>
    <row r="28" spans="1:23" ht="15.75" x14ac:dyDescent="0.25">
      <c r="A28" s="80"/>
      <c r="B28" s="91">
        <v>3</v>
      </c>
      <c r="C28" s="107" t="s">
        <v>174</v>
      </c>
      <c r="D28" s="93" t="e">
        <f t="shared" si="9"/>
        <v>#REF!</v>
      </c>
      <c r="E28" s="94">
        <v>1371</v>
      </c>
      <c r="F28" s="94" t="e">
        <f>'[4]2. Propagácia a marketing'!#REF!</f>
        <v>#REF!</v>
      </c>
      <c r="G28" s="95" t="e">
        <f>'[4]2. Propagácia a marketing'!#REF!</f>
        <v>#REF!</v>
      </c>
      <c r="H28" s="93" t="e">
        <f t="shared" si="10"/>
        <v>#REF!</v>
      </c>
      <c r="I28" s="94">
        <v>1669</v>
      </c>
      <c r="J28" s="94" t="e">
        <f>'[4]2. Propagácia a marketing'!#REF!</f>
        <v>#REF!</v>
      </c>
      <c r="K28" s="96" t="e">
        <f>'[4]2. Propagácia a marketing'!#REF!</f>
        <v>#REF!</v>
      </c>
      <c r="L28" s="97" t="e">
        <f t="shared" si="11"/>
        <v>#REF!</v>
      </c>
      <c r="M28" s="94" t="e">
        <f>'[4]2. Propagácia a marketing'!#REF!</f>
        <v>#REF!</v>
      </c>
      <c r="N28" s="94" t="e">
        <f>'[4]2. Propagácia a marketing'!#REF!</f>
        <v>#REF!</v>
      </c>
      <c r="O28" s="96" t="e">
        <f>'[4]2. Propagácia a marketing'!#REF!</f>
        <v>#REF!</v>
      </c>
      <c r="P28" s="249">
        <v>14531.72</v>
      </c>
      <c r="Q28" s="252">
        <v>14531.72</v>
      </c>
      <c r="R28" s="252">
        <v>0</v>
      </c>
      <c r="S28" s="253">
        <v>0</v>
      </c>
      <c r="T28" s="97">
        <f t="shared" si="12"/>
        <v>5765</v>
      </c>
      <c r="U28" s="94">
        <f>'[4]2. Propagácia a marketing'!$H$11</f>
        <v>5765</v>
      </c>
      <c r="V28" s="94">
        <f>'[4]2. Propagácia a marketing'!$I$11</f>
        <v>0</v>
      </c>
      <c r="W28" s="96">
        <f>'[4]2. Propagácia a marketing'!$J$11</f>
        <v>0</v>
      </c>
    </row>
    <row r="29" spans="1:23" ht="15.75" x14ac:dyDescent="0.25">
      <c r="A29" s="80"/>
      <c r="B29" s="91">
        <v>4</v>
      </c>
      <c r="C29" s="107" t="s">
        <v>175</v>
      </c>
      <c r="D29" s="93" t="e">
        <f t="shared" si="9"/>
        <v>#REF!</v>
      </c>
      <c r="E29" s="94">
        <v>8785</v>
      </c>
      <c r="F29" s="94" t="e">
        <f>'[4]2. Propagácia a marketing'!#REF!</f>
        <v>#REF!</v>
      </c>
      <c r="G29" s="95" t="e">
        <f>'[4]2. Propagácia a marketing'!#REF!</f>
        <v>#REF!</v>
      </c>
      <c r="H29" s="93" t="e">
        <f t="shared" si="10"/>
        <v>#REF!</v>
      </c>
      <c r="I29" s="94">
        <v>2024</v>
      </c>
      <c r="J29" s="94" t="e">
        <f>'[4]2. Propagácia a marketing'!#REF!</f>
        <v>#REF!</v>
      </c>
      <c r="K29" s="96" t="e">
        <f>'[4]2. Propagácia a marketing'!#REF!</f>
        <v>#REF!</v>
      </c>
      <c r="L29" s="97" t="e">
        <f t="shared" si="11"/>
        <v>#REF!</v>
      </c>
      <c r="M29" s="94" t="e">
        <f>'[4]2. Propagácia a marketing'!#REF!</f>
        <v>#REF!</v>
      </c>
      <c r="N29" s="94" t="e">
        <f>'[4]2. Propagácia a marketing'!#REF!</f>
        <v>#REF!</v>
      </c>
      <c r="O29" s="96" t="e">
        <f>'[4]2. Propagácia a marketing'!#REF!</f>
        <v>#REF!</v>
      </c>
      <c r="P29" s="249">
        <v>0</v>
      </c>
      <c r="Q29" s="252">
        <v>0</v>
      </c>
      <c r="R29" s="252">
        <v>0</v>
      </c>
      <c r="S29" s="253">
        <v>0</v>
      </c>
      <c r="T29" s="97">
        <f t="shared" si="12"/>
        <v>1000</v>
      </c>
      <c r="U29" s="94">
        <f>'[4]2. Propagácia a marketing'!$H$19</f>
        <v>1000</v>
      </c>
      <c r="V29" s="94">
        <f>'[4]2. Propagácia a marketing'!$I$19</f>
        <v>0</v>
      </c>
      <c r="W29" s="96">
        <f>'[4]2. Propagácia a marketing'!$J$19</f>
        <v>0</v>
      </c>
    </row>
    <row r="30" spans="1:23" ht="15.75" x14ac:dyDescent="0.25">
      <c r="A30" s="80"/>
      <c r="B30" s="91">
        <v>5</v>
      </c>
      <c r="C30" s="107" t="s">
        <v>176</v>
      </c>
      <c r="D30" s="93" t="e">
        <f t="shared" si="9"/>
        <v>#REF!</v>
      </c>
      <c r="E30" s="94">
        <v>1511</v>
      </c>
      <c r="F30" s="94" t="e">
        <f>'[4]2. Propagácia a marketing'!#REF!</f>
        <v>#REF!</v>
      </c>
      <c r="G30" s="95" t="e">
        <f>'[4]2. Propagácia a marketing'!#REF!</f>
        <v>#REF!</v>
      </c>
      <c r="H30" s="93" t="e">
        <f t="shared" si="10"/>
        <v>#REF!</v>
      </c>
      <c r="I30" s="94">
        <v>764</v>
      </c>
      <c r="J30" s="94" t="e">
        <f>'[4]2. Propagácia a marketing'!#REF!</f>
        <v>#REF!</v>
      </c>
      <c r="K30" s="96" t="e">
        <f>'[4]2. Propagácia a marketing'!#REF!</f>
        <v>#REF!</v>
      </c>
      <c r="L30" s="97" t="e">
        <f t="shared" si="11"/>
        <v>#REF!</v>
      </c>
      <c r="M30" s="94" t="e">
        <f>'[4]2. Propagácia a marketing'!#REF!</f>
        <v>#REF!</v>
      </c>
      <c r="N30" s="94" t="e">
        <f>'[4]2. Propagácia a marketing'!#REF!</f>
        <v>#REF!</v>
      </c>
      <c r="O30" s="96" t="e">
        <f>'[4]2. Propagácia a marketing'!#REF!</f>
        <v>#REF!</v>
      </c>
      <c r="P30" s="249">
        <v>1265</v>
      </c>
      <c r="Q30" s="252">
        <v>1265</v>
      </c>
      <c r="R30" s="252">
        <v>0</v>
      </c>
      <c r="S30" s="253">
        <v>0</v>
      </c>
      <c r="T30" s="97">
        <f t="shared" si="12"/>
        <v>0</v>
      </c>
      <c r="U30" s="94">
        <f>'[4]2. Propagácia a marketing'!$H$21</f>
        <v>0</v>
      </c>
      <c r="V30" s="94">
        <f>'[4]2. Propagácia a marketing'!$I$21</f>
        <v>0</v>
      </c>
      <c r="W30" s="96">
        <f>'[4]2. Propagácia a marketing'!$J$21</f>
        <v>0</v>
      </c>
    </row>
    <row r="31" spans="1:23" ht="15.75" x14ac:dyDescent="0.25">
      <c r="A31" s="80"/>
      <c r="B31" s="91">
        <v>6</v>
      </c>
      <c r="C31" s="107" t="s">
        <v>177</v>
      </c>
      <c r="D31" s="93" t="e">
        <f t="shared" si="9"/>
        <v>#REF!</v>
      </c>
      <c r="E31" s="94">
        <v>3470</v>
      </c>
      <c r="F31" s="94" t="e">
        <f>'[4]2. Propagácia a marketing'!#REF!</f>
        <v>#REF!</v>
      </c>
      <c r="G31" s="95" t="e">
        <f>'[4]2. Propagácia a marketing'!#REF!</f>
        <v>#REF!</v>
      </c>
      <c r="H31" s="93" t="e">
        <f t="shared" si="10"/>
        <v>#REF!</v>
      </c>
      <c r="I31" s="94">
        <v>1363</v>
      </c>
      <c r="J31" s="94" t="e">
        <f>'[4]2. Propagácia a marketing'!#REF!</f>
        <v>#REF!</v>
      </c>
      <c r="K31" s="96" t="e">
        <f>'[4]2. Propagácia a marketing'!#REF!</f>
        <v>#REF!</v>
      </c>
      <c r="L31" s="97" t="e">
        <f t="shared" si="11"/>
        <v>#REF!</v>
      </c>
      <c r="M31" s="94" t="e">
        <f>'[4]2. Propagácia a marketing'!#REF!</f>
        <v>#REF!</v>
      </c>
      <c r="N31" s="94" t="e">
        <f>'[4]2. Propagácia a marketing'!#REF!</f>
        <v>#REF!</v>
      </c>
      <c r="O31" s="96" t="e">
        <f>'[4]2. Propagácia a marketing'!#REF!</f>
        <v>#REF!</v>
      </c>
      <c r="P31" s="249">
        <v>60.95</v>
      </c>
      <c r="Q31" s="252">
        <v>60.95</v>
      </c>
      <c r="R31" s="252">
        <v>0</v>
      </c>
      <c r="S31" s="253">
        <v>0</v>
      </c>
      <c r="T31" s="97">
        <f t="shared" si="12"/>
        <v>0</v>
      </c>
      <c r="U31" s="94">
        <f>'[4]2. Propagácia a marketing'!$H$24</f>
        <v>0</v>
      </c>
      <c r="V31" s="94">
        <f>'[4]2. Propagácia a marketing'!$I$24</f>
        <v>0</v>
      </c>
      <c r="W31" s="96">
        <f>'[4]2. Propagácia a marketing'!$J$24</f>
        <v>0</v>
      </c>
    </row>
    <row r="32" spans="1:23" ht="15.75" x14ac:dyDescent="0.25">
      <c r="A32" s="80"/>
      <c r="B32" s="91">
        <v>7</v>
      </c>
      <c r="C32" s="107" t="s">
        <v>178</v>
      </c>
      <c r="D32" s="93" t="e">
        <f t="shared" si="9"/>
        <v>#REF!</v>
      </c>
      <c r="E32" s="94">
        <v>0</v>
      </c>
      <c r="F32" s="94" t="e">
        <f>'[4]2. Propagácia a marketing'!#REF!</f>
        <v>#REF!</v>
      </c>
      <c r="G32" s="95" t="e">
        <f>'[4]2. Propagácia a marketing'!#REF!</f>
        <v>#REF!</v>
      </c>
      <c r="H32" s="93" t="e">
        <f t="shared" si="10"/>
        <v>#REF!</v>
      </c>
      <c r="I32" s="94">
        <v>1530</v>
      </c>
      <c r="J32" s="94" t="e">
        <f>'[4]2. Propagácia a marketing'!#REF!</f>
        <v>#REF!</v>
      </c>
      <c r="K32" s="96" t="e">
        <f>'[4]2. Propagácia a marketing'!#REF!</f>
        <v>#REF!</v>
      </c>
      <c r="L32" s="97" t="e">
        <f t="shared" si="11"/>
        <v>#REF!</v>
      </c>
      <c r="M32" s="94" t="e">
        <f>'[4]2. Propagácia a marketing'!#REF!</f>
        <v>#REF!</v>
      </c>
      <c r="N32" s="94" t="e">
        <f>'[4]2. Propagácia a marketing'!#REF!</f>
        <v>#REF!</v>
      </c>
      <c r="O32" s="96" t="e">
        <f>'[4]2. Propagácia a marketing'!#REF!</f>
        <v>#REF!</v>
      </c>
      <c r="P32" s="249">
        <v>1377</v>
      </c>
      <c r="Q32" s="252">
        <v>1377</v>
      </c>
      <c r="R32" s="252">
        <v>0</v>
      </c>
      <c r="S32" s="253">
        <v>0</v>
      </c>
      <c r="T32" s="97">
        <f t="shared" si="12"/>
        <v>1480</v>
      </c>
      <c r="U32" s="94">
        <f>'[4]2. Propagácia a marketing'!$H$26</f>
        <v>1480</v>
      </c>
      <c r="V32" s="94">
        <f>'[4]2. Propagácia a marketing'!$I$26</f>
        <v>0</v>
      </c>
      <c r="W32" s="96">
        <f>'[4]2. Propagácia a marketing'!$J$26</f>
        <v>0</v>
      </c>
    </row>
    <row r="33" spans="1:23" ht="15.75" x14ac:dyDescent="0.25">
      <c r="A33" s="80"/>
      <c r="B33" s="91">
        <v>8</v>
      </c>
      <c r="C33" s="107" t="s">
        <v>179</v>
      </c>
      <c r="D33" s="93" t="e">
        <f t="shared" si="9"/>
        <v>#REF!</v>
      </c>
      <c r="E33" s="94">
        <v>8299</v>
      </c>
      <c r="F33" s="94" t="e">
        <f>'[4]2. Propagácia a marketing'!#REF!</f>
        <v>#REF!</v>
      </c>
      <c r="G33" s="95" t="e">
        <f>'[4]2. Propagácia a marketing'!#REF!</f>
        <v>#REF!</v>
      </c>
      <c r="H33" s="93" t="e">
        <f t="shared" si="10"/>
        <v>#REF!</v>
      </c>
      <c r="I33" s="94">
        <v>0</v>
      </c>
      <c r="J33" s="94" t="e">
        <f>'[4]2. Propagácia a marketing'!#REF!</f>
        <v>#REF!</v>
      </c>
      <c r="K33" s="96" t="e">
        <f>'[4]2. Propagácia a marketing'!#REF!</f>
        <v>#REF!</v>
      </c>
      <c r="L33" s="97" t="e">
        <f t="shared" si="11"/>
        <v>#REF!</v>
      </c>
      <c r="M33" s="94" t="e">
        <f>'[4]2. Propagácia a marketing'!#REF!</f>
        <v>#REF!</v>
      </c>
      <c r="N33" s="94" t="e">
        <f>'[4]2. Propagácia a marketing'!#REF!</f>
        <v>#REF!</v>
      </c>
      <c r="O33" s="96" t="e">
        <f>'[4]2. Propagácia a marketing'!#REF!</f>
        <v>#REF!</v>
      </c>
      <c r="P33" s="249">
        <v>0</v>
      </c>
      <c r="Q33" s="252">
        <v>0</v>
      </c>
      <c r="R33" s="252">
        <v>0</v>
      </c>
      <c r="S33" s="253">
        <v>0</v>
      </c>
      <c r="T33" s="97">
        <f t="shared" si="12"/>
        <v>0</v>
      </c>
      <c r="U33" s="94">
        <f>'[4]2. Propagácia a marketing'!$H$28</f>
        <v>0</v>
      </c>
      <c r="V33" s="94">
        <f>'[4]2. Propagácia a marketing'!$I$28</f>
        <v>0</v>
      </c>
      <c r="W33" s="96">
        <f>'[4]2. Propagácia a marketing'!$J$28</f>
        <v>0</v>
      </c>
    </row>
    <row r="34" spans="1:23" ht="15.75" x14ac:dyDescent="0.25">
      <c r="A34" s="84"/>
      <c r="B34" s="199" t="s">
        <v>180</v>
      </c>
      <c r="C34" s="215" t="s">
        <v>181</v>
      </c>
      <c r="D34" s="201" t="e">
        <f t="shared" ref="D34:W34" si="13">SUM(D35:D36)</f>
        <v>#REF!</v>
      </c>
      <c r="E34" s="202">
        <f t="shared" si="13"/>
        <v>3755</v>
      </c>
      <c r="F34" s="202" t="e">
        <f t="shared" si="13"/>
        <v>#REF!</v>
      </c>
      <c r="G34" s="203" t="e">
        <f t="shared" si="13"/>
        <v>#REF!</v>
      </c>
      <c r="H34" s="201" t="e">
        <f t="shared" si="13"/>
        <v>#REF!</v>
      </c>
      <c r="I34" s="202">
        <f t="shared" si="13"/>
        <v>11564</v>
      </c>
      <c r="J34" s="202" t="e">
        <f t="shared" si="13"/>
        <v>#REF!</v>
      </c>
      <c r="K34" s="204" t="e">
        <f t="shared" si="13"/>
        <v>#REF!</v>
      </c>
      <c r="L34" s="205" t="e">
        <f t="shared" si="13"/>
        <v>#REF!</v>
      </c>
      <c r="M34" s="202" t="e">
        <f t="shared" si="13"/>
        <v>#REF!</v>
      </c>
      <c r="N34" s="202" t="e">
        <f t="shared" si="13"/>
        <v>#REF!</v>
      </c>
      <c r="O34" s="204" t="e">
        <f t="shared" si="13"/>
        <v>#REF!</v>
      </c>
      <c r="P34" s="249">
        <v>14469.77</v>
      </c>
      <c r="Q34" s="250">
        <v>14469.77</v>
      </c>
      <c r="R34" s="250">
        <v>0</v>
      </c>
      <c r="S34" s="251">
        <v>0</v>
      </c>
      <c r="T34" s="205" t="e">
        <f t="shared" si="13"/>
        <v>#REF!</v>
      </c>
      <c r="U34" s="202">
        <f t="shared" si="13"/>
        <v>4150</v>
      </c>
      <c r="V34" s="202" t="e">
        <f t="shared" si="13"/>
        <v>#REF!</v>
      </c>
      <c r="W34" s="204" t="e">
        <f t="shared" si="13"/>
        <v>#REF!</v>
      </c>
    </row>
    <row r="35" spans="1:23" ht="15.75" x14ac:dyDescent="0.25">
      <c r="A35" s="84"/>
      <c r="B35" s="91">
        <v>1</v>
      </c>
      <c r="C35" s="107" t="s">
        <v>182</v>
      </c>
      <c r="D35" s="93" t="e">
        <f>SUM(E35:G35)</f>
        <v>#REF!</v>
      </c>
      <c r="E35" s="98">
        <v>2306</v>
      </c>
      <c r="F35" s="94" t="e">
        <f>'[4]2. Propagácia a marketing'!#REF!</f>
        <v>#REF!</v>
      </c>
      <c r="G35" s="95" t="e">
        <f>'[4]2. Propagácia a marketing'!#REF!</f>
        <v>#REF!</v>
      </c>
      <c r="H35" s="93" t="e">
        <f>SUM(I35:K35)</f>
        <v>#REF!</v>
      </c>
      <c r="I35" s="94">
        <v>9757</v>
      </c>
      <c r="J35" s="94" t="e">
        <f>'[4]2. Propagácia a marketing'!#REF!</f>
        <v>#REF!</v>
      </c>
      <c r="K35" s="96" t="e">
        <f>'[4]2. Propagácia a marketing'!#REF!</f>
        <v>#REF!</v>
      </c>
      <c r="L35" s="97" t="e">
        <f>SUM(M35:O35)</f>
        <v>#REF!</v>
      </c>
      <c r="M35" s="98" t="e">
        <f>'[4]2. Propagácia a marketing'!#REF!</f>
        <v>#REF!</v>
      </c>
      <c r="N35" s="94" t="e">
        <f>'[4]2. Propagácia a marketing'!#REF!</f>
        <v>#REF!</v>
      </c>
      <c r="O35" s="96" t="e">
        <f>'[4]2. Propagácia a marketing'!#REF!</f>
        <v>#REF!</v>
      </c>
      <c r="P35" s="249">
        <v>13379.77</v>
      </c>
      <c r="Q35" s="252">
        <v>13379.77</v>
      </c>
      <c r="R35" s="252">
        <v>0</v>
      </c>
      <c r="S35" s="253">
        <v>0</v>
      </c>
      <c r="T35" s="97">
        <f>SUM(U35:W35)</f>
        <v>3580</v>
      </c>
      <c r="U35" s="98">
        <f>'[4]2. Propagácia a marketing'!$H$32</f>
        <v>3580</v>
      </c>
      <c r="V35" s="94">
        <f>'[4]2. Propagácia a marketing'!$I$32</f>
        <v>0</v>
      </c>
      <c r="W35" s="96">
        <f>'[4]2. Propagácia a marketing'!$J$32</f>
        <v>0</v>
      </c>
    </row>
    <row r="36" spans="1:23" ht="15.75" x14ac:dyDescent="0.25">
      <c r="A36" s="84"/>
      <c r="B36" s="91">
        <v>2</v>
      </c>
      <c r="C36" s="107" t="s">
        <v>183</v>
      </c>
      <c r="D36" s="93" t="e">
        <f>SUM(E36:G36)</f>
        <v>#REF!</v>
      </c>
      <c r="E36" s="94">
        <v>1449</v>
      </c>
      <c r="F36" s="94" t="e">
        <f>'[4]2. Propagácia a marketing'!#REF!</f>
        <v>#REF!</v>
      </c>
      <c r="G36" s="95" t="e">
        <f>'[4]2. Propagácia a marketing'!#REF!</f>
        <v>#REF!</v>
      </c>
      <c r="H36" s="93" t="e">
        <f>SUM(I36:K36)</f>
        <v>#REF!</v>
      </c>
      <c r="I36" s="94">
        <v>1807</v>
      </c>
      <c r="J36" s="94" t="e">
        <f>'[4]2. Propagácia a marketing'!#REF!</f>
        <v>#REF!</v>
      </c>
      <c r="K36" s="96" t="e">
        <f>'[4]2. Propagácia a marketing'!#REF!</f>
        <v>#REF!</v>
      </c>
      <c r="L36" s="97" t="e">
        <f>SUM(M36:O36)</f>
        <v>#REF!</v>
      </c>
      <c r="M36" s="94" t="e">
        <f>'[4]2. Propagácia a marketing'!#REF!</f>
        <v>#REF!</v>
      </c>
      <c r="N36" s="94" t="e">
        <f>'[4]2. Propagácia a marketing'!#REF!</f>
        <v>#REF!</v>
      </c>
      <c r="O36" s="96" t="e">
        <f>'[4]2. Propagácia a marketing'!#REF!</f>
        <v>#REF!</v>
      </c>
      <c r="P36" s="249">
        <v>1090</v>
      </c>
      <c r="Q36" s="252">
        <v>1090</v>
      </c>
      <c r="R36" s="252">
        <v>0</v>
      </c>
      <c r="S36" s="253">
        <v>0</v>
      </c>
      <c r="T36" s="97" t="e">
        <f>SUM(U36:W36)</f>
        <v>#REF!</v>
      </c>
      <c r="U36" s="94">
        <f>'[4]2. Propagácia a marketing'!$H$54</f>
        <v>570</v>
      </c>
      <c r="V36" s="94" t="e">
        <f>'[4]2. Propagácia a marketing'!$I$54</f>
        <v>#REF!</v>
      </c>
      <c r="W36" s="96" t="e">
        <f>'[4]2. Propagácia a marketing'!$J$54</f>
        <v>#REF!</v>
      </c>
    </row>
    <row r="37" spans="1:23" ht="16.5" thickBot="1" x14ac:dyDescent="0.3">
      <c r="A37" s="108"/>
      <c r="B37" s="207" t="s">
        <v>184</v>
      </c>
      <c r="C37" s="216" t="s">
        <v>185</v>
      </c>
      <c r="D37" s="209" t="e">
        <f>SUM(E37:G37)</f>
        <v>#REF!</v>
      </c>
      <c r="E37" s="210">
        <v>6457</v>
      </c>
      <c r="F37" s="210" t="e">
        <f>'[4]2. Propagácia a marketing'!#REF!</f>
        <v>#REF!</v>
      </c>
      <c r="G37" s="211" t="e">
        <f>'[4]2. Propagácia a marketing'!#REF!</f>
        <v>#REF!</v>
      </c>
      <c r="H37" s="217" t="e">
        <f>SUM(I37:K37)</f>
        <v>#REF!</v>
      </c>
      <c r="I37" s="212">
        <v>4354</v>
      </c>
      <c r="J37" s="212" t="e">
        <f>'[4]2. Propagácia a marketing'!#REF!</f>
        <v>#REF!</v>
      </c>
      <c r="K37" s="213" t="e">
        <f>'[4]2. Propagácia a marketing'!#REF!</f>
        <v>#REF!</v>
      </c>
      <c r="L37" s="218" t="e">
        <f>SUM(M37:O37)</f>
        <v>#REF!</v>
      </c>
      <c r="M37" s="210" t="e">
        <f>'[4]2. Propagácia a marketing'!#REF!</f>
        <v>#REF!</v>
      </c>
      <c r="N37" s="210" t="e">
        <f>'[4]2. Propagácia a marketing'!#REF!</f>
        <v>#REF!</v>
      </c>
      <c r="O37" s="219" t="e">
        <f>'[4]2. Propagácia a marketing'!#REF!</f>
        <v>#REF!</v>
      </c>
      <c r="P37" s="259">
        <v>780.02</v>
      </c>
      <c r="Q37" s="260">
        <v>780.02</v>
      </c>
      <c r="R37" s="260">
        <v>0</v>
      </c>
      <c r="S37" s="261">
        <v>0</v>
      </c>
      <c r="T37" s="218" t="e">
        <f>SUM(U37:W37)</f>
        <v>#REF!</v>
      </c>
      <c r="U37" s="210">
        <f>'[4]2. Propagácia a marketing'!$H$60</f>
        <v>1000</v>
      </c>
      <c r="V37" s="210" t="e">
        <f>'[4]2. Propagácia a marketing'!$I$60</f>
        <v>#REF!</v>
      </c>
      <c r="W37" s="219" t="e">
        <f>'[4]2. Propagácia a marketing'!$J$60</f>
        <v>#REF!</v>
      </c>
    </row>
    <row r="38" spans="1:23" s="82" customFormat="1" ht="14.25" x14ac:dyDescent="0.2">
      <c r="A38" s="114"/>
      <c r="B38" s="183" t="s">
        <v>186</v>
      </c>
      <c r="C38" s="184"/>
      <c r="D38" s="178" t="e">
        <f t="shared" ref="D38:W38" si="14">D39+D40+D41+D46+D47</f>
        <v>#REF!</v>
      </c>
      <c r="E38" s="179">
        <f t="shared" si="14"/>
        <v>271426</v>
      </c>
      <c r="F38" s="179" t="e">
        <f t="shared" si="14"/>
        <v>#REF!</v>
      </c>
      <c r="G38" s="180" t="e">
        <f t="shared" si="14"/>
        <v>#REF!</v>
      </c>
      <c r="H38" s="178" t="e">
        <f t="shared" si="14"/>
        <v>#REF!</v>
      </c>
      <c r="I38" s="179">
        <f t="shared" si="14"/>
        <v>197118</v>
      </c>
      <c r="J38" s="179" t="e">
        <f t="shared" si="14"/>
        <v>#REF!</v>
      </c>
      <c r="K38" s="181" t="e">
        <f t="shared" si="14"/>
        <v>#REF!</v>
      </c>
      <c r="L38" s="182" t="e">
        <f t="shared" si="14"/>
        <v>#REF!</v>
      </c>
      <c r="M38" s="179" t="e">
        <f t="shared" si="14"/>
        <v>#REF!</v>
      </c>
      <c r="N38" s="179" t="e">
        <f t="shared" si="14"/>
        <v>#REF!</v>
      </c>
      <c r="O38" s="181" t="e">
        <f t="shared" si="14"/>
        <v>#REF!</v>
      </c>
      <c r="P38" s="257">
        <v>238983.5</v>
      </c>
      <c r="Q38" s="258">
        <v>213988.5</v>
      </c>
      <c r="R38" s="258">
        <v>24995</v>
      </c>
      <c r="S38" s="262">
        <v>0</v>
      </c>
      <c r="T38" s="182" t="e">
        <f t="shared" si="14"/>
        <v>#REF!</v>
      </c>
      <c r="U38" s="179">
        <f t="shared" si="14"/>
        <v>75414</v>
      </c>
      <c r="V38" s="179" t="e">
        <f t="shared" si="14"/>
        <v>#REF!</v>
      </c>
      <c r="W38" s="181" t="e">
        <f t="shared" si="14"/>
        <v>#REF!</v>
      </c>
    </row>
    <row r="39" spans="1:23" ht="16.5" x14ac:dyDescent="0.3">
      <c r="A39" s="80"/>
      <c r="B39" s="199" t="s">
        <v>187</v>
      </c>
      <c r="C39" s="220" t="s">
        <v>188</v>
      </c>
      <c r="D39" s="201" t="e">
        <f>SUM(E39:G39)</f>
        <v>#REF!</v>
      </c>
      <c r="E39" s="202">
        <v>36902</v>
      </c>
      <c r="F39" s="202">
        <v>4033</v>
      </c>
      <c r="G39" s="203" t="e">
        <f>'[4]3.Interné služby'!#REF!</f>
        <v>#REF!</v>
      </c>
      <c r="H39" s="201" t="e">
        <f>SUM(I39:K39)</f>
        <v>#REF!</v>
      </c>
      <c r="I39" s="202">
        <v>22326</v>
      </c>
      <c r="J39" s="202">
        <v>5865</v>
      </c>
      <c r="K39" s="204" t="e">
        <f>'[4]3.Interné služby'!#REF!</f>
        <v>#REF!</v>
      </c>
      <c r="L39" s="205" t="e">
        <f>SUM(M39:O39)</f>
        <v>#REF!</v>
      </c>
      <c r="M39" s="202" t="e">
        <f>'[4]3.Interné služby'!#REF!</f>
        <v>#REF!</v>
      </c>
      <c r="N39" s="202" t="e">
        <f>'[4]3.Interné služby'!#REF!</f>
        <v>#REF!</v>
      </c>
      <c r="O39" s="204" t="e">
        <f>'[4]3.Interné služby'!#REF!</f>
        <v>#REF!</v>
      </c>
      <c r="P39" s="249">
        <v>27814.74</v>
      </c>
      <c r="Q39" s="250">
        <v>22025.74</v>
      </c>
      <c r="R39" s="250">
        <v>5789</v>
      </c>
      <c r="S39" s="251">
        <v>0</v>
      </c>
      <c r="T39" s="205">
        <f>SUM(U39:W39)</f>
        <v>80864</v>
      </c>
      <c r="U39" s="202">
        <f>'[4]3.Interné služby'!$H$4</f>
        <v>46864</v>
      </c>
      <c r="V39" s="202">
        <f>'[4]3.Interné služby'!$I$4</f>
        <v>34000</v>
      </c>
      <c r="W39" s="204">
        <f>'[4]3.Interné služby'!$J$4</f>
        <v>0</v>
      </c>
    </row>
    <row r="40" spans="1:23" ht="16.5" x14ac:dyDescent="0.3">
      <c r="A40" s="108"/>
      <c r="B40" s="199" t="s">
        <v>189</v>
      </c>
      <c r="C40" s="220" t="s">
        <v>190</v>
      </c>
      <c r="D40" s="201" t="e">
        <f>SUM(E40:G40)</f>
        <v>#REF!</v>
      </c>
      <c r="E40" s="202">
        <v>35806</v>
      </c>
      <c r="F40" s="202" t="e">
        <f>'[4]3.Interné služby'!#REF!</f>
        <v>#REF!</v>
      </c>
      <c r="G40" s="203" t="e">
        <f>'[4]3.Interné služby'!#REF!</f>
        <v>#REF!</v>
      </c>
      <c r="H40" s="201" t="e">
        <f>SUM(I40:K40)</f>
        <v>#REF!</v>
      </c>
      <c r="I40" s="202">
        <v>9784</v>
      </c>
      <c r="J40" s="202"/>
      <c r="K40" s="204" t="e">
        <f>'[4]3.Interné služby'!#REF!</f>
        <v>#REF!</v>
      </c>
      <c r="L40" s="205" t="e">
        <f>SUM(M40:O40)</f>
        <v>#REF!</v>
      </c>
      <c r="M40" s="202">
        <v>30256</v>
      </c>
      <c r="N40" s="202" t="e">
        <f>'[4]3.Interné služby'!#REF!</f>
        <v>#REF!</v>
      </c>
      <c r="O40" s="204" t="e">
        <f>'[4]3.Interné služby'!#REF!</f>
        <v>#REF!</v>
      </c>
      <c r="P40" s="249">
        <v>27507.78</v>
      </c>
      <c r="Q40" s="250">
        <v>27507.78</v>
      </c>
      <c r="R40" s="250">
        <v>0</v>
      </c>
      <c r="S40" s="251">
        <v>0</v>
      </c>
      <c r="T40" s="205">
        <f>SUM(U40:W40)</f>
        <v>10900</v>
      </c>
      <c r="U40" s="202">
        <f>'[4]3.Interné služby'!$H$31</f>
        <v>10900</v>
      </c>
      <c r="V40" s="202">
        <f>'[4]3.Interné služby'!$I$31</f>
        <v>0</v>
      </c>
      <c r="W40" s="204">
        <f>'[4]3.Interné služby'!$J$31</f>
        <v>0</v>
      </c>
    </row>
    <row r="41" spans="1:23" ht="16.5" x14ac:dyDescent="0.3">
      <c r="A41" s="84"/>
      <c r="B41" s="199" t="s">
        <v>191</v>
      </c>
      <c r="C41" s="220" t="s">
        <v>192</v>
      </c>
      <c r="D41" s="201" t="e">
        <f t="shared" ref="D41:W41" si="15">SUM(D42:D45)</f>
        <v>#REF!</v>
      </c>
      <c r="E41" s="202">
        <f t="shared" si="15"/>
        <v>193704</v>
      </c>
      <c r="F41" s="202" t="e">
        <f t="shared" si="15"/>
        <v>#REF!</v>
      </c>
      <c r="G41" s="203" t="e">
        <f t="shared" si="15"/>
        <v>#REF!</v>
      </c>
      <c r="H41" s="201" t="e">
        <f t="shared" si="15"/>
        <v>#REF!</v>
      </c>
      <c r="I41" s="202">
        <f t="shared" si="15"/>
        <v>160978</v>
      </c>
      <c r="J41" s="202">
        <f t="shared" si="15"/>
        <v>46477</v>
      </c>
      <c r="K41" s="204" t="e">
        <f t="shared" si="15"/>
        <v>#REF!</v>
      </c>
      <c r="L41" s="205" t="e">
        <f t="shared" si="15"/>
        <v>#REF!</v>
      </c>
      <c r="M41" s="202" t="e">
        <f t="shared" si="15"/>
        <v>#REF!</v>
      </c>
      <c r="N41" s="202" t="e">
        <f t="shared" si="15"/>
        <v>#REF!</v>
      </c>
      <c r="O41" s="204" t="e">
        <f t="shared" si="15"/>
        <v>#REF!</v>
      </c>
      <c r="P41" s="249">
        <v>178249.2</v>
      </c>
      <c r="Q41" s="250">
        <v>159043.20000000001</v>
      </c>
      <c r="R41" s="250">
        <v>19206</v>
      </c>
      <c r="S41" s="251">
        <v>0</v>
      </c>
      <c r="T41" s="205" t="e">
        <f t="shared" si="15"/>
        <v>#REF!</v>
      </c>
      <c r="U41" s="202">
        <f t="shared" si="15"/>
        <v>12750</v>
      </c>
      <c r="V41" s="202" t="e">
        <f t="shared" si="15"/>
        <v>#REF!</v>
      </c>
      <c r="W41" s="204" t="e">
        <f t="shared" si="15"/>
        <v>#REF!</v>
      </c>
    </row>
    <row r="42" spans="1:23" ht="16.5" x14ac:dyDescent="0.3">
      <c r="A42" s="84"/>
      <c r="B42" s="91">
        <v>1</v>
      </c>
      <c r="C42" s="115" t="s">
        <v>193</v>
      </c>
      <c r="D42" s="93" t="e">
        <f t="shared" ref="D42:D47" si="16">SUM(E42:G42)</f>
        <v>#REF!</v>
      </c>
      <c r="E42" s="94">
        <v>1492</v>
      </c>
      <c r="F42" s="94" t="e">
        <f>'[4]3.Interné služby'!#REF!</f>
        <v>#REF!</v>
      </c>
      <c r="G42" s="95" t="e">
        <f>'[4]3.Interné služby'!#REF!</f>
        <v>#REF!</v>
      </c>
      <c r="H42" s="93" t="e">
        <f t="shared" ref="H42:H47" si="17">SUM(I42:K42)</f>
        <v>#REF!</v>
      </c>
      <c r="I42" s="94">
        <v>3200</v>
      </c>
      <c r="J42" s="94">
        <v>0</v>
      </c>
      <c r="K42" s="96" t="e">
        <f>'[4]3.Interné služby'!#REF!</f>
        <v>#REF!</v>
      </c>
      <c r="L42" s="97" t="e">
        <f t="shared" ref="L42:L47" si="18">SUM(M42:O42)</f>
        <v>#REF!</v>
      </c>
      <c r="M42" s="94" t="e">
        <f>'[4]3.Interné služby'!#REF!</f>
        <v>#REF!</v>
      </c>
      <c r="N42" s="94" t="e">
        <f>'[4]3.Interné služby'!#REF!</f>
        <v>#REF!</v>
      </c>
      <c r="O42" s="96" t="e">
        <f>'[4]3.Interné služby'!#REF!</f>
        <v>#REF!</v>
      </c>
      <c r="P42" s="249">
        <v>1873.69</v>
      </c>
      <c r="Q42" s="252">
        <v>1873.69</v>
      </c>
      <c r="R42" s="252">
        <v>0</v>
      </c>
      <c r="S42" s="253">
        <v>0</v>
      </c>
      <c r="T42" s="97">
        <f t="shared" ref="T42:T47" si="19">SUM(U42:W42)</f>
        <v>3250</v>
      </c>
      <c r="U42" s="94">
        <f>'[4]3.Interné služby'!$H$37</f>
        <v>3250</v>
      </c>
      <c r="V42" s="94">
        <f>'[4]3.Interné služby'!$I$37</f>
        <v>0</v>
      </c>
      <c r="W42" s="96">
        <f>'[4]3.Interné služby'!$J$37</f>
        <v>0</v>
      </c>
    </row>
    <row r="43" spans="1:23" ht="15.75" x14ac:dyDescent="0.25">
      <c r="A43" s="84"/>
      <c r="B43" s="91">
        <v>2</v>
      </c>
      <c r="C43" s="107" t="s">
        <v>194</v>
      </c>
      <c r="D43" s="93" t="e">
        <f t="shared" si="16"/>
        <v>#REF!</v>
      </c>
      <c r="E43" s="94">
        <v>802</v>
      </c>
      <c r="F43" s="94" t="e">
        <f>'[4]3.Interné služby'!#REF!</f>
        <v>#REF!</v>
      </c>
      <c r="G43" s="95" t="e">
        <f>'[4]3.Interné služby'!#REF!</f>
        <v>#REF!</v>
      </c>
      <c r="H43" s="93" t="e">
        <f t="shared" si="17"/>
        <v>#REF!</v>
      </c>
      <c r="I43" s="94">
        <v>569</v>
      </c>
      <c r="J43" s="94">
        <v>0</v>
      </c>
      <c r="K43" s="96" t="e">
        <f>'[4]3.Interné služby'!#REF!</f>
        <v>#REF!</v>
      </c>
      <c r="L43" s="97" t="e">
        <f t="shared" si="18"/>
        <v>#REF!</v>
      </c>
      <c r="M43" s="94">
        <v>800</v>
      </c>
      <c r="N43" s="94" t="e">
        <f>'[4]3.Interné služby'!#REF!</f>
        <v>#REF!</v>
      </c>
      <c r="O43" s="96" t="e">
        <f>'[4]3.Interné služby'!#REF!</f>
        <v>#REF!</v>
      </c>
      <c r="P43" s="249">
        <v>108.36</v>
      </c>
      <c r="Q43" s="252">
        <v>108.36</v>
      </c>
      <c r="R43" s="252">
        <v>0</v>
      </c>
      <c r="S43" s="253">
        <v>0</v>
      </c>
      <c r="T43" s="97">
        <f t="shared" si="19"/>
        <v>500</v>
      </c>
      <c r="U43" s="94">
        <f>'[4]3.Interné služby'!$H$43</f>
        <v>500</v>
      </c>
      <c r="V43" s="94">
        <f>'[4]3.Interné služby'!$I$43</f>
        <v>0</v>
      </c>
      <c r="W43" s="96">
        <f>'[4]3.Interné služby'!$J$43</f>
        <v>0</v>
      </c>
    </row>
    <row r="44" spans="1:23" ht="15.75" x14ac:dyDescent="0.25">
      <c r="A44" s="84"/>
      <c r="B44" s="91">
        <v>3</v>
      </c>
      <c r="C44" s="107" t="s">
        <v>195</v>
      </c>
      <c r="D44" s="93" t="e">
        <f t="shared" si="16"/>
        <v>#REF!</v>
      </c>
      <c r="E44" s="94">
        <v>189803</v>
      </c>
      <c r="F44" s="94"/>
      <c r="G44" s="95" t="e">
        <f>'[4]3.Interné služby'!#REF!</f>
        <v>#REF!</v>
      </c>
      <c r="H44" s="93" t="e">
        <f t="shared" si="17"/>
        <v>#REF!</v>
      </c>
      <c r="I44" s="94">
        <v>157209</v>
      </c>
      <c r="J44" s="94">
        <v>13786</v>
      </c>
      <c r="K44" s="96" t="e">
        <f>'[4]3.Interné služby'!#REF!</f>
        <v>#REF!</v>
      </c>
      <c r="L44" s="97" t="e">
        <f t="shared" si="18"/>
        <v>#REF!</v>
      </c>
      <c r="M44" s="94" t="e">
        <f>'[4]3.Interné služby'!#REF!</f>
        <v>#REF!</v>
      </c>
      <c r="N44" s="94">
        <v>20700</v>
      </c>
      <c r="O44" s="96" t="e">
        <f>'[4]3.Interné služby'!#REF!</f>
        <v>#REF!</v>
      </c>
      <c r="P44" s="249">
        <v>155457.15</v>
      </c>
      <c r="Q44" s="252">
        <v>154761.15</v>
      </c>
      <c r="R44" s="252">
        <v>696</v>
      </c>
      <c r="S44" s="253">
        <v>0</v>
      </c>
      <c r="T44" s="97">
        <f t="shared" si="19"/>
        <v>5000</v>
      </c>
      <c r="U44" s="94">
        <f>'[5]3.Interné služby'!$Q$19</f>
        <v>5000</v>
      </c>
      <c r="V44" s="94">
        <f>'[4]3.Interné služby'!$I$47</f>
        <v>0</v>
      </c>
      <c r="W44" s="96">
        <f>'[4]3.Interné služby'!$J$47</f>
        <v>0</v>
      </c>
    </row>
    <row r="45" spans="1:23" ht="15.75" x14ac:dyDescent="0.25">
      <c r="A45" s="84"/>
      <c r="B45" s="91">
        <v>4</v>
      </c>
      <c r="C45" s="107" t="s">
        <v>196</v>
      </c>
      <c r="D45" s="93" t="e">
        <f t="shared" si="16"/>
        <v>#REF!</v>
      </c>
      <c r="E45" s="94">
        <v>1607</v>
      </c>
      <c r="F45" s="98">
        <v>6656</v>
      </c>
      <c r="G45" s="95" t="e">
        <f>'[4]3.Interné služby'!#REF!</f>
        <v>#REF!</v>
      </c>
      <c r="H45" s="93" t="e">
        <f t="shared" si="17"/>
        <v>#REF!</v>
      </c>
      <c r="I45" s="94">
        <v>0</v>
      </c>
      <c r="J45" s="94">
        <v>32691</v>
      </c>
      <c r="K45" s="96" t="e">
        <f>'[4]3.Interné služby'!#REF!</f>
        <v>#REF!</v>
      </c>
      <c r="L45" s="97" t="e">
        <f t="shared" si="18"/>
        <v>#REF!</v>
      </c>
      <c r="M45" s="94" t="e">
        <f>'[4]3.Interné služby'!#REF!</f>
        <v>#REF!</v>
      </c>
      <c r="N45" s="98" t="e">
        <f>'[4]3.Interné služby'!#REF!</f>
        <v>#REF!</v>
      </c>
      <c r="O45" s="96" t="e">
        <f>'[4]3.Interné služby'!#REF!</f>
        <v>#REF!</v>
      </c>
      <c r="P45" s="249">
        <v>20810</v>
      </c>
      <c r="Q45" s="252">
        <v>2300</v>
      </c>
      <c r="R45" s="252">
        <v>18510</v>
      </c>
      <c r="S45" s="253">
        <v>0</v>
      </c>
      <c r="T45" s="97" t="e">
        <f t="shared" si="19"/>
        <v>#REF!</v>
      </c>
      <c r="U45" s="94">
        <f>'[4]3.Interné služby'!$H$99</f>
        <v>4000</v>
      </c>
      <c r="V45" s="98" t="e">
        <f>'[4]3.Interné služby'!$I$99</f>
        <v>#REF!</v>
      </c>
      <c r="W45" s="96" t="e">
        <f>'[4]3.Interné služby'!$J$99</f>
        <v>#REF!</v>
      </c>
    </row>
    <row r="46" spans="1:23" ht="16.5" x14ac:dyDescent="0.3">
      <c r="A46" s="84"/>
      <c r="B46" s="199" t="s">
        <v>197</v>
      </c>
      <c r="C46" s="220" t="s">
        <v>198</v>
      </c>
      <c r="D46" s="201" t="e">
        <f t="shared" si="16"/>
        <v>#REF!</v>
      </c>
      <c r="E46" s="202">
        <v>1736</v>
      </c>
      <c r="F46" s="202" t="e">
        <f>'[4]3.Interné služby'!#REF!</f>
        <v>#REF!</v>
      </c>
      <c r="G46" s="203" t="e">
        <f>'[4]3.Interné služby'!#REF!</f>
        <v>#REF!</v>
      </c>
      <c r="H46" s="201" t="e">
        <f t="shared" si="17"/>
        <v>#REF!</v>
      </c>
      <c r="I46" s="202">
        <v>2400</v>
      </c>
      <c r="J46" s="202" t="e">
        <f>'[4]3.Interné služby'!#REF!</f>
        <v>#REF!</v>
      </c>
      <c r="K46" s="204" t="e">
        <f>'[4]3.Interné služby'!#REF!</f>
        <v>#REF!</v>
      </c>
      <c r="L46" s="205" t="e">
        <f t="shared" si="18"/>
        <v>#REF!</v>
      </c>
      <c r="M46" s="202">
        <v>3900</v>
      </c>
      <c r="N46" s="202" t="e">
        <f>'[4]3.Interné služby'!#REF!</f>
        <v>#REF!</v>
      </c>
      <c r="O46" s="204" t="e">
        <f>'[4]3.Interné služby'!#REF!</f>
        <v>#REF!</v>
      </c>
      <c r="P46" s="249">
        <v>4017.4</v>
      </c>
      <c r="Q46" s="250">
        <v>4017.4</v>
      </c>
      <c r="R46" s="250">
        <v>0</v>
      </c>
      <c r="S46" s="251">
        <v>0</v>
      </c>
      <c r="T46" s="205" t="e">
        <f t="shared" si="19"/>
        <v>#REF!</v>
      </c>
      <c r="U46" s="202">
        <f>'[4]3.Interné služby'!$H$101</f>
        <v>3700</v>
      </c>
      <c r="V46" s="202" t="e">
        <f>'[4]3.Interné služby'!$I$102</f>
        <v>#REF!</v>
      </c>
      <c r="W46" s="204" t="e">
        <f>'[4]3.Interné služby'!$J$102</f>
        <v>#REF!</v>
      </c>
    </row>
    <row r="47" spans="1:23" ht="17.25" thickBot="1" x14ac:dyDescent="0.35">
      <c r="A47" s="84"/>
      <c r="B47" s="221" t="s">
        <v>199</v>
      </c>
      <c r="C47" s="222" t="s">
        <v>200</v>
      </c>
      <c r="D47" s="209" t="e">
        <f t="shared" si="16"/>
        <v>#REF!</v>
      </c>
      <c r="E47" s="210">
        <v>3278</v>
      </c>
      <c r="F47" s="210" t="e">
        <f>'[4]3.Interné služby'!#REF!</f>
        <v>#REF!</v>
      </c>
      <c r="G47" s="211" t="e">
        <f>'[4]3.Interné služby'!#REF!</f>
        <v>#REF!</v>
      </c>
      <c r="H47" s="217" t="e">
        <f t="shared" si="17"/>
        <v>#REF!</v>
      </c>
      <c r="I47" s="212">
        <v>1630</v>
      </c>
      <c r="J47" s="212" t="e">
        <f>'[4]3.Interné služby'!#REF!</f>
        <v>#REF!</v>
      </c>
      <c r="K47" s="213" t="e">
        <f>'[4]3.Interné služby'!#REF!</f>
        <v>#REF!</v>
      </c>
      <c r="L47" s="218" t="e">
        <f t="shared" si="18"/>
        <v>#REF!</v>
      </c>
      <c r="M47" s="210" t="e">
        <f>'[4]3.Interné služby'!#REF!</f>
        <v>#REF!</v>
      </c>
      <c r="N47" s="210" t="e">
        <f>'[4]3.Interné služby'!#REF!</f>
        <v>#REF!</v>
      </c>
      <c r="O47" s="219" t="e">
        <f>'[4]3.Interné služby'!#REF!</f>
        <v>#REF!</v>
      </c>
      <c r="P47" s="259">
        <v>1394.38</v>
      </c>
      <c r="Q47" s="260">
        <v>1394.38</v>
      </c>
      <c r="R47" s="260">
        <v>0</v>
      </c>
      <c r="S47" s="261">
        <v>0</v>
      </c>
      <c r="T47" s="218" t="e">
        <f t="shared" si="19"/>
        <v>#REF!</v>
      </c>
      <c r="U47" s="210">
        <f>'[4]3.Interné služby'!$H$108</f>
        <v>1200</v>
      </c>
      <c r="V47" s="210" t="e">
        <f>'[4]3.Interné služby'!$I$108</f>
        <v>#REF!</v>
      </c>
      <c r="W47" s="219" t="e">
        <f>'[4]3.Interné služby'!$J$108</f>
        <v>#REF!</v>
      </c>
    </row>
    <row r="48" spans="1:23" s="82" customFormat="1" ht="14.25" x14ac:dyDescent="0.2">
      <c r="B48" s="185" t="s">
        <v>201</v>
      </c>
      <c r="C48" s="186"/>
      <c r="D48" s="178" t="e">
        <f t="shared" ref="D48:J48" si="20">D49+D50+D53</f>
        <v>#REF!</v>
      </c>
      <c r="E48" s="179" t="e">
        <f t="shared" si="20"/>
        <v>#REF!</v>
      </c>
      <c r="F48" s="179" t="e">
        <f t="shared" si="20"/>
        <v>#REF!</v>
      </c>
      <c r="G48" s="180" t="e">
        <f t="shared" si="20"/>
        <v>#REF!</v>
      </c>
      <c r="H48" s="178" t="e">
        <f>H49+H50+H53-1</f>
        <v>#REF!</v>
      </c>
      <c r="I48" s="179" t="e">
        <f>I49+I50+I53-1</f>
        <v>#REF!</v>
      </c>
      <c r="J48" s="179">
        <f t="shared" si="20"/>
        <v>0</v>
      </c>
      <c r="K48" s="181" t="e">
        <f>K49+K53</f>
        <v>#REF!</v>
      </c>
      <c r="L48" s="182" t="e">
        <f t="shared" ref="L48:W48" si="21">L49+L50+L53</f>
        <v>#REF!</v>
      </c>
      <c r="M48" s="179" t="e">
        <f t="shared" si="21"/>
        <v>#REF!</v>
      </c>
      <c r="N48" s="179" t="e">
        <f t="shared" si="21"/>
        <v>#REF!</v>
      </c>
      <c r="O48" s="181" t="e">
        <f t="shared" si="21"/>
        <v>#REF!</v>
      </c>
      <c r="P48" s="257">
        <v>24336.959999999999</v>
      </c>
      <c r="Q48" s="258">
        <v>24336.959999999999</v>
      </c>
      <c r="R48" s="258">
        <v>0</v>
      </c>
      <c r="S48" s="262">
        <v>0</v>
      </c>
      <c r="T48" s="182" t="e">
        <f t="shared" si="21"/>
        <v>#REF!</v>
      </c>
      <c r="U48" s="179">
        <f t="shared" si="21"/>
        <v>32547</v>
      </c>
      <c r="V48" s="179" t="e">
        <f t="shared" si="21"/>
        <v>#REF!</v>
      </c>
      <c r="W48" s="181" t="e">
        <f t="shared" si="21"/>
        <v>#REF!</v>
      </c>
    </row>
    <row r="49" spans="1:23" ht="16.5" x14ac:dyDescent="0.3">
      <c r="A49" s="84"/>
      <c r="B49" s="199" t="s">
        <v>202</v>
      </c>
      <c r="C49" s="220" t="s">
        <v>203</v>
      </c>
      <c r="D49" s="201" t="e">
        <f>SUM(E49:G49)</f>
        <v>#REF!</v>
      </c>
      <c r="E49" s="202">
        <v>15307.52</v>
      </c>
      <c r="F49" s="202" t="e">
        <f>'[4]4.Služby občanov'!#REF!</f>
        <v>#REF!</v>
      </c>
      <c r="G49" s="203" t="e">
        <f>'[4]4.Služby občanov'!#REF!</f>
        <v>#REF!</v>
      </c>
      <c r="H49" s="201" t="e">
        <f>SUM(I49:K49)</f>
        <v>#REF!</v>
      </c>
      <c r="I49" s="202">
        <v>26456</v>
      </c>
      <c r="J49" s="202">
        <v>0</v>
      </c>
      <c r="K49" s="204" t="e">
        <f>'[4]4.Služby občanov'!#REF!</f>
        <v>#REF!</v>
      </c>
      <c r="L49" s="205" t="e">
        <f>SUM(M49:O49)</f>
        <v>#REF!</v>
      </c>
      <c r="M49" s="202" t="e">
        <f>'[4]4.Služby občanov'!#REF!</f>
        <v>#REF!</v>
      </c>
      <c r="N49" s="202" t="e">
        <f>'[4]4.Služby občanov'!#REF!</f>
        <v>#REF!</v>
      </c>
      <c r="O49" s="204" t="e">
        <f>'[4]4.Služby občanov'!#REF!</f>
        <v>#REF!</v>
      </c>
      <c r="P49" s="249">
        <v>8958.27</v>
      </c>
      <c r="Q49" s="250">
        <v>8958.27</v>
      </c>
      <c r="R49" s="250">
        <v>0</v>
      </c>
      <c r="S49" s="251">
        <v>0</v>
      </c>
      <c r="T49" s="205">
        <f>SUM(U49:W49)</f>
        <v>15600</v>
      </c>
      <c r="U49" s="202">
        <f>'[4]4.Služby občanov'!$H$4</f>
        <v>15600</v>
      </c>
      <c r="V49" s="202">
        <f>'[4]4.Služby občanov'!$I$4</f>
        <v>0</v>
      </c>
      <c r="W49" s="204">
        <f>'[4]4.Služby občanov'!$J$4</f>
        <v>0</v>
      </c>
    </row>
    <row r="50" spans="1:23" ht="15.75" x14ac:dyDescent="0.25">
      <c r="A50" s="116"/>
      <c r="B50" s="199" t="s">
        <v>204</v>
      </c>
      <c r="C50" s="215" t="s">
        <v>205</v>
      </c>
      <c r="D50" s="201" t="e">
        <f t="shared" ref="D50:W50" si="22">SUM(D51:D52)</f>
        <v>#REF!</v>
      </c>
      <c r="E50" s="202">
        <f t="shared" si="22"/>
        <v>23245.5</v>
      </c>
      <c r="F50" s="202" t="e">
        <f t="shared" si="22"/>
        <v>#REF!</v>
      </c>
      <c r="G50" s="203" t="e">
        <f t="shared" si="22"/>
        <v>#REF!</v>
      </c>
      <c r="H50" s="201" t="e">
        <f t="shared" si="22"/>
        <v>#REF!</v>
      </c>
      <c r="I50" s="202" t="e">
        <f t="shared" si="22"/>
        <v>#REF!</v>
      </c>
      <c r="J50" s="202">
        <f t="shared" si="22"/>
        <v>0</v>
      </c>
      <c r="K50" s="204" t="e">
        <f t="shared" si="22"/>
        <v>#REF!</v>
      </c>
      <c r="L50" s="205" t="e">
        <f t="shared" si="22"/>
        <v>#REF!</v>
      </c>
      <c r="M50" s="202" t="e">
        <f t="shared" si="22"/>
        <v>#REF!</v>
      </c>
      <c r="N50" s="202" t="e">
        <f t="shared" si="22"/>
        <v>#REF!</v>
      </c>
      <c r="O50" s="204" t="e">
        <f t="shared" si="22"/>
        <v>#REF!</v>
      </c>
      <c r="P50" s="249">
        <v>15378.69</v>
      </c>
      <c r="Q50" s="250">
        <v>15378.69</v>
      </c>
      <c r="R50" s="250">
        <v>0</v>
      </c>
      <c r="S50" s="251">
        <v>0</v>
      </c>
      <c r="T50" s="205" t="e">
        <f t="shared" si="22"/>
        <v>#REF!</v>
      </c>
      <c r="U50" s="202">
        <f t="shared" si="22"/>
        <v>16937</v>
      </c>
      <c r="V50" s="202" t="e">
        <f t="shared" si="22"/>
        <v>#REF!</v>
      </c>
      <c r="W50" s="204" t="e">
        <f t="shared" si="22"/>
        <v>#REF!</v>
      </c>
    </row>
    <row r="51" spans="1:23" ht="15.75" x14ac:dyDescent="0.25">
      <c r="A51" s="116"/>
      <c r="B51" s="91">
        <v>1</v>
      </c>
      <c r="C51" s="107" t="s">
        <v>206</v>
      </c>
      <c r="D51" s="93" t="e">
        <f>SUM(E51:G51)</f>
        <v>#REF!</v>
      </c>
      <c r="E51" s="94">
        <v>23245.5</v>
      </c>
      <c r="F51" s="94" t="e">
        <f>'[4]4.Služby občanov'!#REF!</f>
        <v>#REF!</v>
      </c>
      <c r="G51" s="95" t="e">
        <f>'[4]4.Služby občanov'!#REF!</f>
        <v>#REF!</v>
      </c>
      <c r="H51" s="93" t="e">
        <f>SUM(I51:K51)</f>
        <v>#REF!</v>
      </c>
      <c r="I51" s="94">
        <v>14579</v>
      </c>
      <c r="J51" s="94">
        <v>0</v>
      </c>
      <c r="K51" s="96" t="e">
        <f>'[4]4.Služby občanov'!#REF!</f>
        <v>#REF!</v>
      </c>
      <c r="L51" s="97" t="e">
        <f>SUM(M51:O51)</f>
        <v>#REF!</v>
      </c>
      <c r="M51" s="94" t="e">
        <f>'[4]4.Služby občanov'!#REF!</f>
        <v>#REF!</v>
      </c>
      <c r="N51" s="94" t="e">
        <f>'[4]4.Služby občanov'!#REF!</f>
        <v>#REF!</v>
      </c>
      <c r="O51" s="96" t="e">
        <f>'[4]4.Služby občanov'!#REF!</f>
        <v>#REF!</v>
      </c>
      <c r="P51" s="249">
        <v>15378.69</v>
      </c>
      <c r="Q51" s="263">
        <v>15378.69</v>
      </c>
      <c r="R51" s="263">
        <v>0</v>
      </c>
      <c r="S51" s="264">
        <v>0</v>
      </c>
      <c r="T51" s="97">
        <f>SUM(U51:W51)</f>
        <v>16737</v>
      </c>
      <c r="U51" s="94">
        <f>'[4]4.Služby občanov'!$H$18</f>
        <v>16737</v>
      </c>
      <c r="V51" s="94">
        <f>'[4]4.Služby občanov'!$I$18</f>
        <v>0</v>
      </c>
      <c r="W51" s="96">
        <f>'[4]4.Služby občanov'!$J$18</f>
        <v>0</v>
      </c>
    </row>
    <row r="52" spans="1:23" ht="15.75" x14ac:dyDescent="0.25">
      <c r="A52" s="116"/>
      <c r="B52" s="91">
        <v>2</v>
      </c>
      <c r="C52" s="107" t="s">
        <v>207</v>
      </c>
      <c r="D52" s="93" t="e">
        <f>SUM(E52:G52)</f>
        <v>#REF!</v>
      </c>
      <c r="E52" s="94">
        <v>0</v>
      </c>
      <c r="F52" s="94" t="e">
        <f>'[4]4.Služby občanov'!#REF!</f>
        <v>#REF!</v>
      </c>
      <c r="G52" s="95" t="e">
        <f>'[4]4.Služby občanov'!#REF!</f>
        <v>#REF!</v>
      </c>
      <c r="H52" s="93" t="e">
        <f>SUM(I52:K52)</f>
        <v>#REF!</v>
      </c>
      <c r="I52" s="94" t="e">
        <f>'[4]4.Služby občanov'!#REF!</f>
        <v>#REF!</v>
      </c>
      <c r="J52" s="94">
        <v>0</v>
      </c>
      <c r="K52" s="96" t="e">
        <f>'[4]4.Služby občanov'!#REF!</f>
        <v>#REF!</v>
      </c>
      <c r="L52" s="97" t="e">
        <f>SUM(M52:O52)</f>
        <v>#REF!</v>
      </c>
      <c r="M52" s="94" t="e">
        <f>'[4]4.Služby občanov'!#REF!</f>
        <v>#REF!</v>
      </c>
      <c r="N52" s="94" t="e">
        <f>'[4]4.Služby občanov'!#REF!</f>
        <v>#REF!</v>
      </c>
      <c r="O52" s="96" t="e">
        <f>'[4]4.Služby občanov'!#REF!</f>
        <v>#REF!</v>
      </c>
      <c r="P52" s="249">
        <v>0</v>
      </c>
      <c r="Q52" s="263">
        <v>0</v>
      </c>
      <c r="R52" s="263">
        <v>0</v>
      </c>
      <c r="S52" s="264">
        <v>0</v>
      </c>
      <c r="T52" s="97" t="e">
        <f>SUM(U52:W52)</f>
        <v>#REF!</v>
      </c>
      <c r="U52" s="94">
        <f>'[4]4.Služby občanov'!$H$26</f>
        <v>200</v>
      </c>
      <c r="V52" s="94" t="e">
        <f>'[4]4.Služby občanov'!$I$26</f>
        <v>#REF!</v>
      </c>
      <c r="W52" s="96" t="e">
        <f>'[4]4.Služby občanov'!$J$26</f>
        <v>#REF!</v>
      </c>
    </row>
    <row r="53" spans="1:23" ht="16.5" thickBot="1" x14ac:dyDescent="0.3">
      <c r="A53" s="116"/>
      <c r="B53" s="223" t="s">
        <v>208</v>
      </c>
      <c r="C53" s="216" t="s">
        <v>209</v>
      </c>
      <c r="D53" s="209" t="e">
        <f>SUM(E53:G53)</f>
        <v>#REF!</v>
      </c>
      <c r="E53" s="210" t="e">
        <f>'[4]4.Služby občanov'!#REF!</f>
        <v>#REF!</v>
      </c>
      <c r="F53" s="210" t="e">
        <f>'[4]4.Služby občanov'!#REF!</f>
        <v>#REF!</v>
      </c>
      <c r="G53" s="211" t="e">
        <f>'[4]4.Služby občanov'!#REF!</f>
        <v>#REF!</v>
      </c>
      <c r="H53" s="217" t="e">
        <f>SUM(I53:K53)</f>
        <v>#REF!</v>
      </c>
      <c r="I53" s="212">
        <v>0</v>
      </c>
      <c r="J53" s="212">
        <v>0</v>
      </c>
      <c r="K53" s="213" t="e">
        <f>'[4]4.Služby občanov'!#REF!</f>
        <v>#REF!</v>
      </c>
      <c r="L53" s="218" t="e">
        <f>SUM(M53:O53)</f>
        <v>#REF!</v>
      </c>
      <c r="M53" s="210" t="e">
        <f>'[4]4.Služby občanov'!#REF!</f>
        <v>#REF!</v>
      </c>
      <c r="N53" s="210" t="e">
        <f>'[4]4.Služby občanov'!#REF!</f>
        <v>#REF!</v>
      </c>
      <c r="O53" s="219" t="e">
        <f>'[4]4.Služby občanov'!#REF!</f>
        <v>#REF!</v>
      </c>
      <c r="P53" s="259">
        <v>0</v>
      </c>
      <c r="Q53" s="265">
        <v>0</v>
      </c>
      <c r="R53" s="265">
        <v>0</v>
      </c>
      <c r="S53" s="266">
        <v>0</v>
      </c>
      <c r="T53" s="218" t="e">
        <f>SUM(U53:W53)</f>
        <v>#REF!</v>
      </c>
      <c r="U53" s="210">
        <f>'[4]4.Služby občanov'!$H$28</f>
        <v>10</v>
      </c>
      <c r="V53" s="210" t="e">
        <f>'[4]4.Služby občanov'!$I$28</f>
        <v>#REF!</v>
      </c>
      <c r="W53" s="219" t="e">
        <f>'[4]4.Služby občanov'!$J$28</f>
        <v>#REF!</v>
      </c>
    </row>
    <row r="54" spans="1:23" s="82" customFormat="1" ht="14.25" x14ac:dyDescent="0.2">
      <c r="A54" s="116"/>
      <c r="B54" s="183" t="s">
        <v>210</v>
      </c>
      <c r="C54" s="187"/>
      <c r="D54" s="178" t="e">
        <f t="shared" ref="D54:W54" si="23">D55+D60+D61+D62+D67</f>
        <v>#REF!</v>
      </c>
      <c r="E54" s="179" t="e">
        <f t="shared" si="23"/>
        <v>#REF!</v>
      </c>
      <c r="F54" s="179" t="e">
        <f t="shared" si="23"/>
        <v>#REF!</v>
      </c>
      <c r="G54" s="180" t="e">
        <f t="shared" si="23"/>
        <v>#REF!</v>
      </c>
      <c r="H54" s="178" t="e">
        <f t="shared" si="23"/>
        <v>#REF!</v>
      </c>
      <c r="I54" s="179" t="e">
        <f t="shared" si="23"/>
        <v>#REF!</v>
      </c>
      <c r="J54" s="179" t="e">
        <f t="shared" si="23"/>
        <v>#REF!</v>
      </c>
      <c r="K54" s="181" t="e">
        <f t="shared" si="23"/>
        <v>#REF!</v>
      </c>
      <c r="L54" s="182" t="e">
        <f t="shared" si="23"/>
        <v>#REF!</v>
      </c>
      <c r="M54" s="179" t="e">
        <f t="shared" si="23"/>
        <v>#REF!</v>
      </c>
      <c r="N54" s="179" t="e">
        <f t="shared" si="23"/>
        <v>#REF!</v>
      </c>
      <c r="O54" s="181" t="e">
        <f t="shared" si="23"/>
        <v>#REF!</v>
      </c>
      <c r="P54" s="257">
        <v>667835.55000000005</v>
      </c>
      <c r="Q54" s="258">
        <v>666135.55000000005</v>
      </c>
      <c r="R54" s="258">
        <v>1700</v>
      </c>
      <c r="S54" s="262">
        <v>0</v>
      </c>
      <c r="T54" s="182" t="e">
        <f t="shared" si="23"/>
        <v>#REF!</v>
      </c>
      <c r="U54" s="179" t="e">
        <f t="shared" si="23"/>
        <v>#REF!</v>
      </c>
      <c r="V54" s="179" t="e">
        <f t="shared" si="23"/>
        <v>#REF!</v>
      </c>
      <c r="W54" s="181" t="e">
        <f t="shared" si="23"/>
        <v>#REF!</v>
      </c>
    </row>
    <row r="55" spans="1:23" ht="15.75" x14ac:dyDescent="0.25">
      <c r="A55" s="116"/>
      <c r="B55" s="224" t="s">
        <v>211</v>
      </c>
      <c r="C55" s="225" t="s">
        <v>212</v>
      </c>
      <c r="D55" s="201" t="e">
        <f t="shared" ref="D55:W55" si="24">SUM(D56:D59)</f>
        <v>#REF!</v>
      </c>
      <c r="E55" s="202">
        <f t="shared" si="24"/>
        <v>496158.19</v>
      </c>
      <c r="F55" s="202" t="e">
        <f t="shared" si="24"/>
        <v>#REF!</v>
      </c>
      <c r="G55" s="203" t="e">
        <f t="shared" si="24"/>
        <v>#REF!</v>
      </c>
      <c r="H55" s="201" t="e">
        <f t="shared" si="24"/>
        <v>#REF!</v>
      </c>
      <c r="I55" s="202">
        <f t="shared" si="24"/>
        <v>480129.99</v>
      </c>
      <c r="J55" s="202" t="e">
        <f t="shared" si="24"/>
        <v>#REF!</v>
      </c>
      <c r="K55" s="204" t="e">
        <f t="shared" si="24"/>
        <v>#REF!</v>
      </c>
      <c r="L55" s="205" t="e">
        <f t="shared" si="24"/>
        <v>#REF!</v>
      </c>
      <c r="M55" s="202" t="e">
        <f t="shared" si="24"/>
        <v>#REF!</v>
      </c>
      <c r="N55" s="202" t="e">
        <f t="shared" si="24"/>
        <v>#REF!</v>
      </c>
      <c r="O55" s="204" t="e">
        <f t="shared" si="24"/>
        <v>#REF!</v>
      </c>
      <c r="P55" s="249">
        <v>463317.1</v>
      </c>
      <c r="Q55" s="250">
        <v>461617.1</v>
      </c>
      <c r="R55" s="250">
        <v>1700</v>
      </c>
      <c r="S55" s="251">
        <v>0</v>
      </c>
      <c r="T55" s="205" t="e">
        <f t="shared" si="24"/>
        <v>#REF!</v>
      </c>
      <c r="U55" s="202">
        <f t="shared" si="24"/>
        <v>468983</v>
      </c>
      <c r="V55" s="202">
        <f t="shared" si="24"/>
        <v>6100</v>
      </c>
      <c r="W55" s="204" t="e">
        <f t="shared" si="24"/>
        <v>#REF!</v>
      </c>
    </row>
    <row r="56" spans="1:23" ht="15.75" x14ac:dyDescent="0.25">
      <c r="A56" s="116"/>
      <c r="B56" s="91">
        <v>1</v>
      </c>
      <c r="C56" s="107" t="s">
        <v>213</v>
      </c>
      <c r="D56" s="93" t="e">
        <f t="shared" ref="D56:D61" si="25">SUM(E56:G56)</f>
        <v>#REF!</v>
      </c>
      <c r="E56" s="94">
        <v>350478.7</v>
      </c>
      <c r="F56" s="94">
        <v>9811</v>
      </c>
      <c r="G56" s="95" t="e">
        <f>'[4]5.Bezpečnosť, právo a por.'!#REF!</f>
        <v>#REF!</v>
      </c>
      <c r="H56" s="93" t="e">
        <f t="shared" ref="H56:H66" si="26">SUM(I56:K56)</f>
        <v>#REF!</v>
      </c>
      <c r="I56" s="94">
        <v>339635.49</v>
      </c>
      <c r="J56" s="94">
        <v>10809</v>
      </c>
      <c r="K56" s="96" t="e">
        <f>'[4]5.Bezpečnosť, právo a por.'!#REF!</f>
        <v>#REF!</v>
      </c>
      <c r="L56" s="97" t="e">
        <f t="shared" ref="L56:L61" si="27">SUM(M56:O56)</f>
        <v>#REF!</v>
      </c>
      <c r="M56" s="94" t="e">
        <f>'[4]5.Bezpečnosť, právo a por.'!#REF!</f>
        <v>#REF!</v>
      </c>
      <c r="N56" s="94" t="e">
        <f>'[4]5.Bezpečnosť, právo a por.'!#REF!</f>
        <v>#REF!</v>
      </c>
      <c r="O56" s="96" t="e">
        <f>'[4]5.Bezpečnosť, právo a por.'!#REF!</f>
        <v>#REF!</v>
      </c>
      <c r="P56" s="249">
        <v>326420.21000000002</v>
      </c>
      <c r="Q56" s="252">
        <v>324720.21000000002</v>
      </c>
      <c r="R56" s="252">
        <v>1700</v>
      </c>
      <c r="S56" s="253">
        <v>0</v>
      </c>
      <c r="T56" s="97">
        <f t="shared" ref="T56:T61" si="28">SUM(U56:W56)</f>
        <v>326718</v>
      </c>
      <c r="U56" s="94">
        <f>'[4]5.Bezpečnosť, právo a por.'!$H$5</f>
        <v>326718</v>
      </c>
      <c r="V56" s="94">
        <f>'[4]5.Bezpečnosť, právo a por.'!$I$5</f>
        <v>0</v>
      </c>
      <c r="W56" s="96">
        <f>'[4]5.Bezpečnosť, právo a por.'!$J$5</f>
        <v>0</v>
      </c>
    </row>
    <row r="57" spans="1:23" ht="15.75" x14ac:dyDescent="0.25">
      <c r="A57" s="84"/>
      <c r="B57" s="91">
        <v>2</v>
      </c>
      <c r="C57" s="107" t="s">
        <v>214</v>
      </c>
      <c r="D57" s="93" t="e">
        <f t="shared" si="25"/>
        <v>#REF!</v>
      </c>
      <c r="E57" s="94">
        <v>69112.490000000005</v>
      </c>
      <c r="F57" s="94"/>
      <c r="G57" s="95" t="e">
        <f>'[4]5.Bezpečnosť, právo a por.'!#REF!</f>
        <v>#REF!</v>
      </c>
      <c r="H57" s="93" t="e">
        <f t="shared" si="26"/>
        <v>#REF!</v>
      </c>
      <c r="I57" s="94">
        <v>62503.5</v>
      </c>
      <c r="J57" s="94">
        <v>17528</v>
      </c>
      <c r="K57" s="96" t="e">
        <f>'[4]5.Bezpečnosť, právo a por.'!#REF!</f>
        <v>#REF!</v>
      </c>
      <c r="L57" s="97" t="e">
        <f t="shared" si="27"/>
        <v>#REF!</v>
      </c>
      <c r="M57" s="94" t="e">
        <f>'[4]5.Bezpečnosť, právo a por.'!#REF!</f>
        <v>#REF!</v>
      </c>
      <c r="N57" s="94" t="e">
        <f>'[4]5.Bezpečnosť, právo a por.'!#REF!</f>
        <v>#REF!</v>
      </c>
      <c r="O57" s="96" t="e">
        <f>'[4]5.Bezpečnosť, právo a por.'!#REF!</f>
        <v>#REF!</v>
      </c>
      <c r="P57" s="249">
        <v>63166.06</v>
      </c>
      <c r="Q57" s="252">
        <v>63166.06</v>
      </c>
      <c r="R57" s="252">
        <v>0</v>
      </c>
      <c r="S57" s="253">
        <v>0</v>
      </c>
      <c r="T57" s="97">
        <f t="shared" si="28"/>
        <v>70911</v>
      </c>
      <c r="U57" s="94">
        <f>'[4]5.Bezpečnosť, právo a por.'!$H$49</f>
        <v>67861</v>
      </c>
      <c r="V57" s="94">
        <f>'[4]5.Bezpečnosť, právo a por.'!$I$49</f>
        <v>3050</v>
      </c>
      <c r="W57" s="96">
        <f>'[4]5.Bezpečnosť, právo a por.'!$J$49</f>
        <v>0</v>
      </c>
    </row>
    <row r="58" spans="1:23" ht="15.75" x14ac:dyDescent="0.25">
      <c r="A58" s="108"/>
      <c r="B58" s="91">
        <v>3</v>
      </c>
      <c r="C58" s="107" t="s">
        <v>215</v>
      </c>
      <c r="D58" s="93" t="e">
        <f t="shared" si="25"/>
        <v>#REF!</v>
      </c>
      <c r="E58" s="94">
        <v>37000</v>
      </c>
      <c r="F58" s="94"/>
      <c r="G58" s="95" t="e">
        <f>'[4]5.Bezpečnosť, právo a por.'!#REF!</f>
        <v>#REF!</v>
      </c>
      <c r="H58" s="93" t="e">
        <f t="shared" si="26"/>
        <v>#REF!</v>
      </c>
      <c r="I58" s="94">
        <v>37892.5</v>
      </c>
      <c r="J58" s="94">
        <v>0</v>
      </c>
      <c r="K58" s="96" t="e">
        <f>'[4]5.Bezpečnosť, právo a por.'!#REF!</f>
        <v>#REF!</v>
      </c>
      <c r="L58" s="97" t="e">
        <f t="shared" si="27"/>
        <v>#REF!</v>
      </c>
      <c r="M58" s="94" t="e">
        <f>'[4]5.Bezpečnosť, právo a por.'!#REF!</f>
        <v>#REF!</v>
      </c>
      <c r="N58" s="94" t="e">
        <f>'[4]5.Bezpečnosť, právo a por.'!#REF!</f>
        <v>#REF!</v>
      </c>
      <c r="O58" s="96" t="e">
        <f>'[4]5.Bezpečnosť, právo a por.'!#REF!</f>
        <v>#REF!</v>
      </c>
      <c r="P58" s="249">
        <v>35909.43</v>
      </c>
      <c r="Q58" s="252">
        <v>35909.43</v>
      </c>
      <c r="R58" s="252">
        <v>0</v>
      </c>
      <c r="S58" s="253">
        <v>0</v>
      </c>
      <c r="T58" s="97" t="e">
        <f t="shared" si="28"/>
        <v>#REF!</v>
      </c>
      <c r="U58" s="94">
        <f>'[4]5.Bezpečnosť, právo a por.'!$H$66</f>
        <v>36887</v>
      </c>
      <c r="V58" s="94">
        <f>'[4]5.Bezpečnosť, právo a por.'!$I$65</f>
        <v>3050</v>
      </c>
      <c r="W58" s="96" t="e">
        <f>'[4]5.Bezpečnosť, právo a por.'!$J$65</f>
        <v>#REF!</v>
      </c>
    </row>
    <row r="59" spans="1:23" ht="15.75" x14ac:dyDescent="0.25">
      <c r="A59" s="108"/>
      <c r="B59" s="91">
        <v>4</v>
      </c>
      <c r="C59" s="107" t="s">
        <v>216</v>
      </c>
      <c r="D59" s="93" t="e">
        <f t="shared" si="25"/>
        <v>#REF!</v>
      </c>
      <c r="E59" s="94">
        <v>39567</v>
      </c>
      <c r="F59" s="94" t="e">
        <f>'[4]5.Bezpečnosť, právo a por.'!#REF!</f>
        <v>#REF!</v>
      </c>
      <c r="G59" s="95" t="e">
        <f>'[4]5.Bezpečnosť, právo a por.'!#REF!</f>
        <v>#REF!</v>
      </c>
      <c r="H59" s="93" t="e">
        <f t="shared" si="26"/>
        <v>#REF!</v>
      </c>
      <c r="I59" s="94">
        <v>40098.5</v>
      </c>
      <c r="J59" s="94" t="e">
        <f>'[4]5.Bezpečnosť, právo a por.'!#REF!</f>
        <v>#REF!</v>
      </c>
      <c r="K59" s="96" t="e">
        <f>'[4]5.Bezpečnosť, právo a por.'!#REF!</f>
        <v>#REF!</v>
      </c>
      <c r="L59" s="97" t="e">
        <f t="shared" si="27"/>
        <v>#REF!</v>
      </c>
      <c r="M59" s="94" t="e">
        <f>'[4]5.Bezpečnosť, právo a por.'!#REF!</f>
        <v>#REF!</v>
      </c>
      <c r="N59" s="94" t="e">
        <f>'[4]5.Bezpečnosť, právo a por.'!#REF!</f>
        <v>#REF!</v>
      </c>
      <c r="O59" s="96" t="e">
        <f>'[4]5.Bezpečnosť, právo a por.'!#REF!</f>
        <v>#REF!</v>
      </c>
      <c r="P59" s="249">
        <v>37821.4</v>
      </c>
      <c r="Q59" s="252">
        <v>37821.4</v>
      </c>
      <c r="R59" s="252">
        <v>0</v>
      </c>
      <c r="S59" s="253">
        <v>0</v>
      </c>
      <c r="T59" s="97" t="e">
        <f t="shared" si="28"/>
        <v>#REF!</v>
      </c>
      <c r="U59" s="94">
        <f>'[4]5.Bezpečnosť, právo a por.'!$H$69</f>
        <v>37517</v>
      </c>
      <c r="V59" s="94">
        <f>'[4]5.Bezpečnosť, právo a por.'!$I$69</f>
        <v>0</v>
      </c>
      <c r="W59" s="96" t="e">
        <f>'[4]5.Bezpečnosť, právo a por.'!$J$68</f>
        <v>#REF!</v>
      </c>
    </row>
    <row r="60" spans="1:23" ht="16.5" x14ac:dyDescent="0.3">
      <c r="A60" s="84"/>
      <c r="B60" s="224" t="s">
        <v>217</v>
      </c>
      <c r="C60" s="220" t="s">
        <v>218</v>
      </c>
      <c r="D60" s="201" t="e">
        <f t="shared" si="25"/>
        <v>#REF!</v>
      </c>
      <c r="E60" s="202" t="e">
        <f>'[4]5.Bezpečnosť, právo a por.'!#REF!</f>
        <v>#REF!</v>
      </c>
      <c r="F60" s="202" t="e">
        <f>'[4]5.Bezpečnosť, právo a por.'!#REF!</f>
        <v>#REF!</v>
      </c>
      <c r="G60" s="203" t="e">
        <f>'[4]5.Bezpečnosť, právo a por.'!#REF!</f>
        <v>#REF!</v>
      </c>
      <c r="H60" s="201" t="e">
        <f t="shared" si="26"/>
        <v>#REF!</v>
      </c>
      <c r="I60" s="202">
        <v>0</v>
      </c>
      <c r="J60" s="202">
        <v>0</v>
      </c>
      <c r="K60" s="204" t="e">
        <f>'[4]5.Bezpečnosť, právo a por.'!#REF!</f>
        <v>#REF!</v>
      </c>
      <c r="L60" s="205" t="e">
        <f t="shared" si="27"/>
        <v>#REF!</v>
      </c>
      <c r="M60" s="202" t="e">
        <f>'[4]5.Bezpečnosť, právo a por.'!#REF!</f>
        <v>#REF!</v>
      </c>
      <c r="N60" s="202" t="e">
        <f>'[4]5.Bezpečnosť, právo a por.'!#REF!</f>
        <v>#REF!</v>
      </c>
      <c r="O60" s="204" t="e">
        <f>'[4]5.Bezpečnosť, právo a por.'!#REF!</f>
        <v>#REF!</v>
      </c>
      <c r="P60" s="249">
        <v>0</v>
      </c>
      <c r="Q60" s="250">
        <v>0</v>
      </c>
      <c r="R60" s="250">
        <v>0</v>
      </c>
      <c r="S60" s="251">
        <v>0</v>
      </c>
      <c r="T60" s="205" t="e">
        <f t="shared" si="28"/>
        <v>#REF!</v>
      </c>
      <c r="U60" s="202">
        <f>'[4]5.Bezpečnosť, právo a por.'!$H$77</f>
        <v>0</v>
      </c>
      <c r="V60" s="202"/>
      <c r="W60" s="204" t="e">
        <f>'[4]5.Bezpečnosť, právo a por.'!$J$76</f>
        <v>#REF!</v>
      </c>
    </row>
    <row r="61" spans="1:23" ht="16.5" x14ac:dyDescent="0.3">
      <c r="A61" s="84"/>
      <c r="B61" s="224" t="s">
        <v>219</v>
      </c>
      <c r="C61" s="220" t="s">
        <v>220</v>
      </c>
      <c r="D61" s="201" t="e">
        <f t="shared" si="25"/>
        <v>#REF!</v>
      </c>
      <c r="E61" s="202">
        <v>1286</v>
      </c>
      <c r="F61" s="202" t="e">
        <f>'[4]5.Bezpečnosť, právo a por.'!#REF!</f>
        <v>#REF!</v>
      </c>
      <c r="G61" s="203" t="e">
        <f>'[4]5.Bezpečnosť, právo a por.'!#REF!</f>
        <v>#REF!</v>
      </c>
      <c r="H61" s="201" t="e">
        <f t="shared" si="26"/>
        <v>#REF!</v>
      </c>
      <c r="I61" s="202">
        <v>797</v>
      </c>
      <c r="J61" s="202">
        <v>0</v>
      </c>
      <c r="K61" s="204" t="e">
        <f>'[4]5.Bezpečnosť, právo a por.'!#REF!</f>
        <v>#REF!</v>
      </c>
      <c r="L61" s="205" t="e">
        <f t="shared" si="27"/>
        <v>#REF!</v>
      </c>
      <c r="M61" s="202" t="e">
        <f>'[4]5.Bezpečnosť, právo a por.'!#REF!</f>
        <v>#REF!</v>
      </c>
      <c r="N61" s="202" t="e">
        <f>'[4]5.Bezpečnosť, právo a por.'!#REF!</f>
        <v>#REF!</v>
      </c>
      <c r="O61" s="204" t="e">
        <f>'[4]5.Bezpečnosť, právo a por.'!#REF!</f>
        <v>#REF!</v>
      </c>
      <c r="P61" s="249">
        <v>914.32</v>
      </c>
      <c r="Q61" s="250">
        <v>914.32</v>
      </c>
      <c r="R61" s="250">
        <v>0</v>
      </c>
      <c r="S61" s="251">
        <v>0</v>
      </c>
      <c r="T61" s="205" t="e">
        <f t="shared" si="28"/>
        <v>#REF!</v>
      </c>
      <c r="U61" s="202">
        <f>'[4]5.Bezpečnosť, právo a por.'!$H$79</f>
        <v>1650</v>
      </c>
      <c r="V61" s="202" t="e">
        <f>'[4]5.Bezpečnosť, právo a por.'!$I$78</f>
        <v>#REF!</v>
      </c>
      <c r="W61" s="204" t="e">
        <f>'[4]5.Bezpečnosť, právo a por.'!$J$78</f>
        <v>#REF!</v>
      </c>
    </row>
    <row r="62" spans="1:23" ht="15.75" x14ac:dyDescent="0.25">
      <c r="A62" s="84"/>
      <c r="B62" s="224" t="s">
        <v>221</v>
      </c>
      <c r="C62" s="215" t="s">
        <v>222</v>
      </c>
      <c r="D62" s="201" t="e">
        <f>SUM(D63:D66)</f>
        <v>#REF!</v>
      </c>
      <c r="E62" s="202">
        <f>SUM(E63:E66)</f>
        <v>255279.5</v>
      </c>
      <c r="F62" s="202" t="e">
        <f>SUM(F63:F66)</f>
        <v>#REF!</v>
      </c>
      <c r="G62" s="203" t="e">
        <f>SUM(G63:G66)</f>
        <v>#REF!</v>
      </c>
      <c r="H62" s="201" t="e">
        <f t="shared" si="26"/>
        <v>#REF!</v>
      </c>
      <c r="I62" s="202">
        <f t="shared" ref="I62:W62" si="29">SUM(I63:I66)</f>
        <v>270995.5</v>
      </c>
      <c r="J62" s="202">
        <f t="shared" si="29"/>
        <v>0</v>
      </c>
      <c r="K62" s="204" t="e">
        <f t="shared" si="29"/>
        <v>#REF!</v>
      </c>
      <c r="L62" s="205" t="e">
        <f t="shared" si="29"/>
        <v>#REF!</v>
      </c>
      <c r="M62" s="202" t="e">
        <f t="shared" si="29"/>
        <v>#REF!</v>
      </c>
      <c r="N62" s="202" t="e">
        <f t="shared" si="29"/>
        <v>#REF!</v>
      </c>
      <c r="O62" s="204" t="e">
        <f t="shared" si="29"/>
        <v>#REF!</v>
      </c>
      <c r="P62" s="249">
        <v>203577.43</v>
      </c>
      <c r="Q62" s="250">
        <v>203577.43</v>
      </c>
      <c r="R62" s="250">
        <v>0</v>
      </c>
      <c r="S62" s="251">
        <v>0</v>
      </c>
      <c r="T62" s="205" t="e">
        <f t="shared" si="29"/>
        <v>#REF!</v>
      </c>
      <c r="U62" s="202" t="e">
        <f t="shared" si="29"/>
        <v>#REF!</v>
      </c>
      <c r="V62" s="202">
        <f t="shared" si="29"/>
        <v>64679</v>
      </c>
      <c r="W62" s="204" t="e">
        <f t="shared" si="29"/>
        <v>#REF!</v>
      </c>
    </row>
    <row r="63" spans="1:23" ht="15.75" x14ac:dyDescent="0.25">
      <c r="A63" s="84"/>
      <c r="B63" s="91">
        <v>1</v>
      </c>
      <c r="C63" s="107" t="s">
        <v>223</v>
      </c>
      <c r="D63" s="93" t="e">
        <f>SUM(E63:G63)</f>
        <v>#REF!</v>
      </c>
      <c r="E63" s="94">
        <v>0</v>
      </c>
      <c r="F63" s="94" t="e">
        <f>'[4]5.Bezpečnosť, právo a por.'!#REF!</f>
        <v>#REF!</v>
      </c>
      <c r="G63" s="95" t="e">
        <f>'[4]5.Bezpečnosť, právo a por.'!#REF!</f>
        <v>#REF!</v>
      </c>
      <c r="H63" s="93" t="e">
        <f t="shared" si="26"/>
        <v>#REF!</v>
      </c>
      <c r="I63" s="94">
        <v>0</v>
      </c>
      <c r="J63" s="94">
        <v>0</v>
      </c>
      <c r="K63" s="96" t="e">
        <f>'[4]5.Bezpečnosť, právo a por.'!#REF!</f>
        <v>#REF!</v>
      </c>
      <c r="L63" s="97" t="e">
        <f>SUM(M63:O63)</f>
        <v>#REF!</v>
      </c>
      <c r="M63" s="94" t="e">
        <f>'[4]5.Bezpečnosť, právo a por.'!#REF!</f>
        <v>#REF!</v>
      </c>
      <c r="N63" s="94" t="e">
        <f>'[4]5.Bezpečnosť, právo a por.'!#REF!</f>
        <v>#REF!</v>
      </c>
      <c r="O63" s="96" t="e">
        <f>'[4]5.Bezpečnosť, právo a por.'!#REF!</f>
        <v>#REF!</v>
      </c>
      <c r="P63" s="249">
        <v>0</v>
      </c>
      <c r="Q63" s="252">
        <v>0</v>
      </c>
      <c r="R63" s="252">
        <v>0</v>
      </c>
      <c r="S63" s="253">
        <v>0</v>
      </c>
      <c r="T63" s="97">
        <f>SUM(U63:W63)</f>
        <v>251721</v>
      </c>
      <c r="U63" s="94">
        <f>'[4]5.Bezpečnosť, právo a por.'!$H$95</f>
        <v>187042</v>
      </c>
      <c r="V63" s="94">
        <f>'[4]5.Bezpečnosť, právo a por.'!$I$94</f>
        <v>64679</v>
      </c>
      <c r="W63" s="96">
        <f>'[4]5.Bezpečnosť, právo a por.'!$J$94</f>
        <v>0</v>
      </c>
    </row>
    <row r="64" spans="1:23" ht="15.75" x14ac:dyDescent="0.25">
      <c r="A64" s="84"/>
      <c r="B64" s="91">
        <v>2</v>
      </c>
      <c r="C64" s="107" t="s">
        <v>224</v>
      </c>
      <c r="D64" s="93" t="e">
        <f>SUM(E64:G64)</f>
        <v>#REF!</v>
      </c>
      <c r="E64" s="94">
        <v>57400.5</v>
      </c>
      <c r="F64" s="94" t="e">
        <f>'[4]5.Bezpečnosť, právo a por.'!#REF!</f>
        <v>#REF!</v>
      </c>
      <c r="G64" s="95" t="e">
        <f>'[4]5.Bezpečnosť, právo a por.'!#REF!</f>
        <v>#REF!</v>
      </c>
      <c r="H64" s="93" t="e">
        <f t="shared" si="26"/>
        <v>#REF!</v>
      </c>
      <c r="I64" s="94">
        <v>37515</v>
      </c>
      <c r="J64" s="94">
        <v>0</v>
      </c>
      <c r="K64" s="96" t="e">
        <f>'[4]5.Bezpečnosť, právo a por.'!#REF!</f>
        <v>#REF!</v>
      </c>
      <c r="L64" s="97" t="e">
        <f>SUM(M64:O64)</f>
        <v>#REF!</v>
      </c>
      <c r="M64" s="94">
        <v>42145</v>
      </c>
      <c r="N64" s="94" t="e">
        <f>'[4]5.Bezpečnosť, právo a por.'!#REF!</f>
        <v>#REF!</v>
      </c>
      <c r="O64" s="96" t="e">
        <f>'[4]5.Bezpečnosť, právo a por.'!#REF!</f>
        <v>#REF!</v>
      </c>
      <c r="P64" s="249">
        <v>32015.58</v>
      </c>
      <c r="Q64" s="252">
        <v>32015.58</v>
      </c>
      <c r="R64" s="252">
        <v>0</v>
      </c>
      <c r="S64" s="253">
        <v>0</v>
      </c>
      <c r="T64" s="97" t="e">
        <f>SUM(U64:W64)</f>
        <v>#REF!</v>
      </c>
      <c r="U64" s="94">
        <f>'[4]5.Bezpečnosť, právo a por.'!$H$101</f>
        <v>74900</v>
      </c>
      <c r="V64" s="94"/>
      <c r="W64" s="96" t="e">
        <f>'[4]5.Bezpečnosť, právo a por.'!$J$96</f>
        <v>#REF!</v>
      </c>
    </row>
    <row r="65" spans="1:23" ht="15.75" x14ac:dyDescent="0.25">
      <c r="A65" s="84"/>
      <c r="B65" s="91">
        <v>3</v>
      </c>
      <c r="C65" s="107" t="s">
        <v>225</v>
      </c>
      <c r="D65" s="93" t="e">
        <f>SUM(E65:G65)</f>
        <v>#REF!</v>
      </c>
      <c r="E65" s="94">
        <v>197723</v>
      </c>
      <c r="F65" s="94" t="e">
        <f>'[4]5.Bezpečnosť, právo a por.'!#REF!</f>
        <v>#REF!</v>
      </c>
      <c r="G65" s="95" t="e">
        <f>'[4]5.Bezpečnosť, právo a por.'!#REF!</f>
        <v>#REF!</v>
      </c>
      <c r="H65" s="93" t="e">
        <f t="shared" si="26"/>
        <v>#REF!</v>
      </c>
      <c r="I65" s="94">
        <v>233480.5</v>
      </c>
      <c r="J65" s="94">
        <v>0</v>
      </c>
      <c r="K65" s="96" t="e">
        <f>'[4]5.Bezpečnosť, právo a por.'!#REF!</f>
        <v>#REF!</v>
      </c>
      <c r="L65" s="97" t="e">
        <f>SUM(M65:O65)</f>
        <v>#REF!</v>
      </c>
      <c r="M65" s="94" t="e">
        <f>'[4]5.Bezpečnosť, právo a por.'!#REF!</f>
        <v>#REF!</v>
      </c>
      <c r="N65" s="94" t="e">
        <f>'[4]5.Bezpečnosť, právo a por.'!#REF!</f>
        <v>#REF!</v>
      </c>
      <c r="O65" s="96" t="e">
        <f>'[4]5.Bezpečnosť, právo a por.'!#REF!</f>
        <v>#REF!</v>
      </c>
      <c r="P65" s="249">
        <v>171561.85</v>
      </c>
      <c r="Q65" s="252">
        <v>171561.85</v>
      </c>
      <c r="R65" s="252">
        <v>0</v>
      </c>
      <c r="S65" s="253">
        <v>0</v>
      </c>
      <c r="T65" s="97" t="e">
        <f>SUM(U65:W65)</f>
        <v>#REF!</v>
      </c>
      <c r="U65" s="94" t="e">
        <f>'[4]5.Bezpečnosť, právo a por.'!$H$103</f>
        <v>#REF!</v>
      </c>
      <c r="V65" s="94">
        <f>'[4]5.Bezpečnosť, právo a por.'!$I$102</f>
        <v>0</v>
      </c>
      <c r="W65" s="96">
        <f>'[4]5.Bezpečnosť, právo a por.'!$J$102</f>
        <v>0</v>
      </c>
    </row>
    <row r="66" spans="1:23" ht="15.75" x14ac:dyDescent="0.25">
      <c r="A66" s="84"/>
      <c r="B66" s="91">
        <v>4</v>
      </c>
      <c r="C66" s="107" t="s">
        <v>226</v>
      </c>
      <c r="D66" s="93" t="e">
        <f>SUM(E66:G66)</f>
        <v>#REF!</v>
      </c>
      <c r="E66" s="94">
        <v>156</v>
      </c>
      <c r="F66" s="94" t="e">
        <f>'[4]5.Bezpečnosť, právo a por.'!#REF!</f>
        <v>#REF!</v>
      </c>
      <c r="G66" s="95" t="e">
        <f>'[4]5.Bezpečnosť, právo a por.'!#REF!</f>
        <v>#REF!</v>
      </c>
      <c r="H66" s="93" t="e">
        <f t="shared" si="26"/>
        <v>#REF!</v>
      </c>
      <c r="I66" s="94">
        <v>0</v>
      </c>
      <c r="J66" s="94">
        <v>0</v>
      </c>
      <c r="K66" s="96" t="e">
        <f>'[4]5.Bezpečnosť, právo a por.'!#REF!</f>
        <v>#REF!</v>
      </c>
      <c r="L66" s="97" t="e">
        <f>SUM(M66:O66)</f>
        <v>#REF!</v>
      </c>
      <c r="M66" s="94">
        <v>0</v>
      </c>
      <c r="N66" s="94" t="e">
        <f>'[4]5.Bezpečnosť, právo a por.'!#REF!</f>
        <v>#REF!</v>
      </c>
      <c r="O66" s="96" t="e">
        <f>'[4]5.Bezpečnosť, právo a por.'!#REF!</f>
        <v>#REF!</v>
      </c>
      <c r="P66" s="249">
        <v>0</v>
      </c>
      <c r="Q66" s="252">
        <v>0</v>
      </c>
      <c r="R66" s="252">
        <v>0</v>
      </c>
      <c r="S66" s="253">
        <v>0</v>
      </c>
      <c r="T66" s="97" t="e">
        <f>SUM(U66:W66)</f>
        <v>#REF!</v>
      </c>
      <c r="U66" s="94" t="e">
        <f>'[4]5.Bezpečnosť, právo a por.'!$H$106</f>
        <v>#REF!</v>
      </c>
      <c r="V66" s="94">
        <f>'[4]5.Bezpečnosť, právo a por.'!$I$105</f>
        <v>0</v>
      </c>
      <c r="W66" s="96">
        <f>'[4]5.Bezpečnosť, právo a por.'!$J$105</f>
        <v>0</v>
      </c>
    </row>
    <row r="67" spans="1:23" ht="15.75" x14ac:dyDescent="0.25">
      <c r="A67" s="116"/>
      <c r="B67" s="224" t="s">
        <v>227</v>
      </c>
      <c r="C67" s="226" t="s">
        <v>228</v>
      </c>
      <c r="D67" s="201" t="e">
        <f t="shared" ref="D67:W67" si="30">SUM(D68:D69)</f>
        <v>#REF!</v>
      </c>
      <c r="E67" s="202">
        <f t="shared" si="30"/>
        <v>1324</v>
      </c>
      <c r="F67" s="202" t="e">
        <f t="shared" si="30"/>
        <v>#REF!</v>
      </c>
      <c r="G67" s="203" t="e">
        <f t="shared" si="30"/>
        <v>#REF!</v>
      </c>
      <c r="H67" s="201" t="e">
        <f t="shared" si="30"/>
        <v>#REF!</v>
      </c>
      <c r="I67" s="202" t="e">
        <f t="shared" si="30"/>
        <v>#REF!</v>
      </c>
      <c r="J67" s="202">
        <f t="shared" si="30"/>
        <v>0</v>
      </c>
      <c r="K67" s="204" t="e">
        <f t="shared" si="30"/>
        <v>#REF!</v>
      </c>
      <c r="L67" s="205" t="e">
        <f t="shared" si="30"/>
        <v>#REF!</v>
      </c>
      <c r="M67" s="202" t="e">
        <f t="shared" si="30"/>
        <v>#REF!</v>
      </c>
      <c r="N67" s="202" t="e">
        <f t="shared" si="30"/>
        <v>#REF!</v>
      </c>
      <c r="O67" s="204" t="e">
        <f t="shared" si="30"/>
        <v>#REF!</v>
      </c>
      <c r="P67" s="249">
        <v>26.7</v>
      </c>
      <c r="Q67" s="250">
        <v>26.7</v>
      </c>
      <c r="R67" s="250">
        <v>0</v>
      </c>
      <c r="S67" s="251">
        <v>0</v>
      </c>
      <c r="T67" s="205" t="e">
        <f t="shared" si="30"/>
        <v>#REF!</v>
      </c>
      <c r="U67" s="202" t="e">
        <f t="shared" si="30"/>
        <v>#REF!</v>
      </c>
      <c r="V67" s="202">
        <f t="shared" si="30"/>
        <v>0</v>
      </c>
      <c r="W67" s="204">
        <f t="shared" si="30"/>
        <v>0</v>
      </c>
    </row>
    <row r="68" spans="1:23" ht="15.75" x14ac:dyDescent="0.25">
      <c r="A68" s="116"/>
      <c r="B68" s="91">
        <v>1</v>
      </c>
      <c r="C68" s="107" t="s">
        <v>229</v>
      </c>
      <c r="D68" s="93" t="e">
        <f>SUM(E68:G68)</f>
        <v>#REF!</v>
      </c>
      <c r="E68" s="94">
        <v>461</v>
      </c>
      <c r="F68" s="94" t="e">
        <f>'[4]5.Bezpečnosť, právo a por.'!#REF!</f>
        <v>#REF!</v>
      </c>
      <c r="G68" s="95" t="e">
        <f>'[4]5.Bezpečnosť, právo a por.'!#REF!</f>
        <v>#REF!</v>
      </c>
      <c r="H68" s="93" t="e">
        <f>SUM(I68:K68)</f>
        <v>#REF!</v>
      </c>
      <c r="I68" s="94" t="e">
        <f>'[4]5.Bezpečnosť, právo a por.'!#REF!</f>
        <v>#REF!</v>
      </c>
      <c r="J68" s="94">
        <v>0</v>
      </c>
      <c r="K68" s="96" t="e">
        <f>'[4]5.Bezpečnosť, právo a por.'!#REF!</f>
        <v>#REF!</v>
      </c>
      <c r="L68" s="97" t="e">
        <f>SUM(M68:O68)</f>
        <v>#REF!</v>
      </c>
      <c r="M68" s="94" t="e">
        <f>'[4]5.Bezpečnosť, právo a por.'!#REF!</f>
        <v>#REF!</v>
      </c>
      <c r="N68" s="94" t="e">
        <f>'[4]5.Bezpečnosť, právo a por.'!#REF!</f>
        <v>#REF!</v>
      </c>
      <c r="O68" s="96" t="e">
        <f>'[4]5.Bezpečnosť, právo a por.'!#REF!</f>
        <v>#REF!</v>
      </c>
      <c r="P68" s="249">
        <v>26.7</v>
      </c>
      <c r="Q68" s="252">
        <v>26.7</v>
      </c>
      <c r="R68" s="252">
        <v>0</v>
      </c>
      <c r="S68" s="253">
        <v>0</v>
      </c>
      <c r="T68" s="97">
        <f>SUM(U68:W68)</f>
        <v>1300</v>
      </c>
      <c r="U68" s="94">
        <f>'[4]5.Bezpečnosť, právo a por.'!$H$110</f>
        <v>1300</v>
      </c>
      <c r="V68" s="94">
        <f>'[4]5.Bezpečnosť, právo a por.'!$I$109</f>
        <v>0</v>
      </c>
      <c r="W68" s="96">
        <f>'[4]5.Bezpečnosť, právo a por.'!$J$109</f>
        <v>0</v>
      </c>
    </row>
    <row r="69" spans="1:23" ht="17.25" thickBot="1" x14ac:dyDescent="0.35">
      <c r="A69" s="116"/>
      <c r="B69" s="101">
        <v>2</v>
      </c>
      <c r="C69" s="118" t="s">
        <v>230</v>
      </c>
      <c r="D69" s="102" t="e">
        <f>SUM(E69:G69)</f>
        <v>#REF!</v>
      </c>
      <c r="E69" s="103">
        <v>863</v>
      </c>
      <c r="F69" s="103" t="e">
        <f>'[4]5.Bezpečnosť, právo a por.'!#REF!</f>
        <v>#REF!</v>
      </c>
      <c r="G69" s="104" t="e">
        <f>'[4]5.Bezpečnosť, právo a por.'!#REF!</f>
        <v>#REF!</v>
      </c>
      <c r="H69" s="93" t="e">
        <f>SUM(I69:K69)</f>
        <v>#REF!</v>
      </c>
      <c r="I69" s="105">
        <v>0</v>
      </c>
      <c r="J69" s="105">
        <v>0</v>
      </c>
      <c r="K69" s="106" t="e">
        <f>'[4]5.Bezpečnosť, právo a por.'!#REF!</f>
        <v>#REF!</v>
      </c>
      <c r="L69" s="112" t="e">
        <f>SUM(M69:O69)</f>
        <v>#REF!</v>
      </c>
      <c r="M69" s="103" t="e">
        <f>'[4]5.Bezpečnosť, právo a por.'!#REF!</f>
        <v>#REF!</v>
      </c>
      <c r="N69" s="103" t="e">
        <f>'[4]5.Bezpečnosť, právo a por.'!#REF!</f>
        <v>#REF!</v>
      </c>
      <c r="O69" s="113" t="e">
        <f>'[4]5.Bezpečnosť, právo a por.'!#REF!</f>
        <v>#REF!</v>
      </c>
      <c r="P69" s="259">
        <v>0</v>
      </c>
      <c r="Q69" s="267">
        <v>0</v>
      </c>
      <c r="R69" s="267">
        <v>0</v>
      </c>
      <c r="S69" s="268">
        <v>0</v>
      </c>
      <c r="T69" s="112" t="e">
        <f>SUM(U69:W69)</f>
        <v>#REF!</v>
      </c>
      <c r="U69" s="103" t="e">
        <f>'[4]5.Bezpečnosť, právo a por.'!$H$112</f>
        <v>#REF!</v>
      </c>
      <c r="V69" s="103">
        <f>'[4]5.Bezpečnosť, právo a por.'!$I$111</f>
        <v>0</v>
      </c>
      <c r="W69" s="113">
        <f>'[4]5.Bezpečnosť, právo a por.'!$J$111</f>
        <v>0</v>
      </c>
    </row>
    <row r="70" spans="1:23" s="82" customFormat="1" ht="14.25" x14ac:dyDescent="0.2">
      <c r="A70" s="116"/>
      <c r="B70" s="183" t="s">
        <v>231</v>
      </c>
      <c r="C70" s="184"/>
      <c r="D70" s="178" t="e">
        <f t="shared" ref="D70:W70" si="31">D71+D74+D77</f>
        <v>#REF!</v>
      </c>
      <c r="E70" s="179">
        <f t="shared" si="31"/>
        <v>702096</v>
      </c>
      <c r="F70" s="179" t="e">
        <f t="shared" si="31"/>
        <v>#REF!</v>
      </c>
      <c r="G70" s="180" t="e">
        <f t="shared" si="31"/>
        <v>#REF!</v>
      </c>
      <c r="H70" s="178" t="e">
        <f t="shared" si="31"/>
        <v>#REF!</v>
      </c>
      <c r="I70" s="179">
        <f t="shared" si="31"/>
        <v>666597</v>
      </c>
      <c r="J70" s="179" t="e">
        <f t="shared" si="31"/>
        <v>#REF!</v>
      </c>
      <c r="K70" s="181" t="e">
        <f t="shared" si="31"/>
        <v>#REF!</v>
      </c>
      <c r="L70" s="182" t="e">
        <f t="shared" si="31"/>
        <v>#REF!</v>
      </c>
      <c r="M70" s="179" t="e">
        <f t="shared" si="31"/>
        <v>#REF!</v>
      </c>
      <c r="N70" s="179" t="e">
        <f t="shared" si="31"/>
        <v>#REF!</v>
      </c>
      <c r="O70" s="181" t="e">
        <f t="shared" si="31"/>
        <v>#REF!</v>
      </c>
      <c r="P70" s="257">
        <v>698135.79</v>
      </c>
      <c r="Q70" s="258">
        <v>698135.79</v>
      </c>
      <c r="R70" s="258">
        <v>0</v>
      </c>
      <c r="S70" s="262">
        <v>0</v>
      </c>
      <c r="T70" s="182">
        <f t="shared" si="31"/>
        <v>749050</v>
      </c>
      <c r="U70" s="179">
        <f t="shared" si="31"/>
        <v>743850</v>
      </c>
      <c r="V70" s="179">
        <f t="shared" si="31"/>
        <v>5200</v>
      </c>
      <c r="W70" s="181">
        <f t="shared" si="31"/>
        <v>0</v>
      </c>
    </row>
    <row r="71" spans="1:23" ht="15.75" x14ac:dyDescent="0.25">
      <c r="A71" s="108"/>
      <c r="B71" s="224" t="s">
        <v>232</v>
      </c>
      <c r="C71" s="226" t="s">
        <v>233</v>
      </c>
      <c r="D71" s="201" t="e">
        <f t="shared" ref="D71:W71" si="32">SUM(D72:D73)</f>
        <v>#REF!</v>
      </c>
      <c r="E71" s="202">
        <f t="shared" si="32"/>
        <v>518307</v>
      </c>
      <c r="F71" s="202" t="e">
        <f t="shared" si="32"/>
        <v>#REF!</v>
      </c>
      <c r="G71" s="203" t="e">
        <f t="shared" si="32"/>
        <v>#REF!</v>
      </c>
      <c r="H71" s="201" t="e">
        <f t="shared" si="32"/>
        <v>#REF!</v>
      </c>
      <c r="I71" s="202">
        <f t="shared" si="32"/>
        <v>514507</v>
      </c>
      <c r="J71" s="202" t="e">
        <f t="shared" si="32"/>
        <v>#REF!</v>
      </c>
      <c r="K71" s="204" t="e">
        <f t="shared" si="32"/>
        <v>#REF!</v>
      </c>
      <c r="L71" s="205" t="e">
        <f t="shared" si="32"/>
        <v>#REF!</v>
      </c>
      <c r="M71" s="202" t="e">
        <f t="shared" si="32"/>
        <v>#REF!</v>
      </c>
      <c r="N71" s="202" t="e">
        <f t="shared" si="32"/>
        <v>#REF!</v>
      </c>
      <c r="O71" s="204" t="e">
        <f t="shared" si="32"/>
        <v>#REF!</v>
      </c>
      <c r="P71" s="249">
        <v>524715.03</v>
      </c>
      <c r="Q71" s="250">
        <v>524715.03</v>
      </c>
      <c r="R71" s="250">
        <v>0</v>
      </c>
      <c r="S71" s="251">
        <v>0</v>
      </c>
      <c r="T71" s="205">
        <f t="shared" si="32"/>
        <v>564050</v>
      </c>
      <c r="U71" s="202">
        <f t="shared" si="32"/>
        <v>558850</v>
      </c>
      <c r="V71" s="202">
        <f t="shared" si="32"/>
        <v>5200</v>
      </c>
      <c r="W71" s="204">
        <f t="shared" si="32"/>
        <v>0</v>
      </c>
    </row>
    <row r="72" spans="1:23" ht="15.75" x14ac:dyDescent="0.25">
      <c r="A72" s="84"/>
      <c r="B72" s="91">
        <v>1</v>
      </c>
      <c r="C72" s="117" t="s">
        <v>234</v>
      </c>
      <c r="D72" s="93" t="e">
        <f>SUM(E72:G72)</f>
        <v>#REF!</v>
      </c>
      <c r="E72" s="94">
        <v>278</v>
      </c>
      <c r="F72" s="94" t="e">
        <f>'[4]6.Odpadové hospodárstvo'!#REF!</f>
        <v>#REF!</v>
      </c>
      <c r="G72" s="95" t="e">
        <f>'[4]6.Odpadové hospodárstvo'!#REF!</f>
        <v>#REF!</v>
      </c>
      <c r="H72" s="93" t="e">
        <f>SUM(I72:K72)</f>
        <v>#REF!</v>
      </c>
      <c r="I72" s="94">
        <v>265</v>
      </c>
      <c r="J72" s="94" t="e">
        <f>'[4]6.Odpadové hospodárstvo'!#REF!</f>
        <v>#REF!</v>
      </c>
      <c r="K72" s="96" t="e">
        <f>'[4]6.Odpadové hospodárstvo'!#REF!</f>
        <v>#REF!</v>
      </c>
      <c r="L72" s="97" t="e">
        <f>SUM(M72:O72)</f>
        <v>#REF!</v>
      </c>
      <c r="M72" s="94" t="e">
        <f>'[4]6.Odpadové hospodárstvo'!#REF!</f>
        <v>#REF!</v>
      </c>
      <c r="N72" s="94" t="e">
        <f>'[4]6.Odpadové hospodárstvo'!#REF!</f>
        <v>#REF!</v>
      </c>
      <c r="O72" s="96" t="e">
        <f>'[4]6.Odpadové hospodárstvo'!#REF!</f>
        <v>#REF!</v>
      </c>
      <c r="P72" s="249">
        <v>287.73</v>
      </c>
      <c r="Q72" s="252">
        <v>287.73</v>
      </c>
      <c r="R72" s="252">
        <v>0</v>
      </c>
      <c r="S72" s="253">
        <v>0</v>
      </c>
      <c r="T72" s="97">
        <f>SUM(U72:W72)</f>
        <v>6050</v>
      </c>
      <c r="U72" s="94">
        <f>'[4]6.Odpadové hospodárstvo'!$H$5</f>
        <v>850</v>
      </c>
      <c r="V72" s="94">
        <f>'[4]6.Odpadové hospodárstvo'!$I$5</f>
        <v>5200</v>
      </c>
      <c r="W72" s="96">
        <f>'[4]6.Odpadové hospodárstvo'!$J$5</f>
        <v>0</v>
      </c>
    </row>
    <row r="73" spans="1:23" ht="15.75" x14ac:dyDescent="0.25">
      <c r="A73" s="84"/>
      <c r="B73" s="91">
        <v>2</v>
      </c>
      <c r="C73" s="107" t="s">
        <v>235</v>
      </c>
      <c r="D73" s="93" t="e">
        <f>SUM(E73:G73)</f>
        <v>#REF!</v>
      </c>
      <c r="E73" s="94">
        <v>518029</v>
      </c>
      <c r="F73" s="94" t="e">
        <f>'[4]6.Odpadové hospodárstvo'!#REF!</f>
        <v>#REF!</v>
      </c>
      <c r="G73" s="95" t="e">
        <f>'[4]6.Odpadové hospodárstvo'!#REF!</f>
        <v>#REF!</v>
      </c>
      <c r="H73" s="93" t="e">
        <f>SUM(I73:K73)</f>
        <v>#REF!</v>
      </c>
      <c r="I73" s="94">
        <v>514242</v>
      </c>
      <c r="J73" s="94" t="e">
        <f>'[4]6.Odpadové hospodárstvo'!#REF!</f>
        <v>#REF!</v>
      </c>
      <c r="K73" s="96" t="e">
        <f>'[4]6.Odpadové hospodárstvo'!#REF!</f>
        <v>#REF!</v>
      </c>
      <c r="L73" s="97" t="e">
        <f>SUM(M73:O73)</f>
        <v>#REF!</v>
      </c>
      <c r="M73" s="94" t="e">
        <f>'[4]6.Odpadové hospodárstvo'!#REF!</f>
        <v>#REF!</v>
      </c>
      <c r="N73" s="94" t="e">
        <f>'[4]6.Odpadové hospodárstvo'!#REF!</f>
        <v>#REF!</v>
      </c>
      <c r="O73" s="96" t="e">
        <f>'[4]6.Odpadové hospodárstvo'!#REF!</f>
        <v>#REF!</v>
      </c>
      <c r="P73" s="249">
        <v>524427.30000000005</v>
      </c>
      <c r="Q73" s="252">
        <v>524427.30000000005</v>
      </c>
      <c r="R73" s="252">
        <v>0</v>
      </c>
      <c r="S73" s="253">
        <v>0</v>
      </c>
      <c r="T73" s="97">
        <f>SUM(U73:W73)</f>
        <v>558000</v>
      </c>
      <c r="U73" s="94">
        <f>'[4]6.Odpadové hospodárstvo'!$H$10</f>
        <v>558000</v>
      </c>
      <c r="V73" s="94">
        <f>'[4]6.Odpadové hospodárstvo'!$I$10</f>
        <v>0</v>
      </c>
      <c r="W73" s="96">
        <f>'[4]6.Odpadové hospodárstvo'!$J$10</f>
        <v>0</v>
      </c>
    </row>
    <row r="74" spans="1:23" ht="15.75" x14ac:dyDescent="0.25">
      <c r="A74" s="84"/>
      <c r="B74" s="224" t="s">
        <v>236</v>
      </c>
      <c r="C74" s="215" t="s">
        <v>237</v>
      </c>
      <c r="D74" s="201" t="e">
        <f t="shared" ref="D74:W74" si="33">SUM(D75:D76)</f>
        <v>#REF!</v>
      </c>
      <c r="E74" s="202">
        <f t="shared" si="33"/>
        <v>107980</v>
      </c>
      <c r="F74" s="202" t="e">
        <f t="shared" si="33"/>
        <v>#REF!</v>
      </c>
      <c r="G74" s="203" t="e">
        <f t="shared" si="33"/>
        <v>#REF!</v>
      </c>
      <c r="H74" s="201" t="e">
        <f t="shared" si="33"/>
        <v>#REF!</v>
      </c>
      <c r="I74" s="202">
        <f t="shared" si="33"/>
        <v>78763</v>
      </c>
      <c r="J74" s="202" t="e">
        <f t="shared" si="33"/>
        <v>#REF!</v>
      </c>
      <c r="K74" s="204" t="e">
        <f t="shared" si="33"/>
        <v>#REF!</v>
      </c>
      <c r="L74" s="205" t="e">
        <f t="shared" si="33"/>
        <v>#REF!</v>
      </c>
      <c r="M74" s="202" t="e">
        <f t="shared" si="33"/>
        <v>#REF!</v>
      </c>
      <c r="N74" s="202" t="e">
        <f t="shared" si="33"/>
        <v>#REF!</v>
      </c>
      <c r="O74" s="204" t="e">
        <f t="shared" si="33"/>
        <v>#REF!</v>
      </c>
      <c r="P74" s="249">
        <v>94003.83</v>
      </c>
      <c r="Q74" s="250">
        <v>94003.83</v>
      </c>
      <c r="R74" s="250">
        <v>0</v>
      </c>
      <c r="S74" s="251">
        <v>0</v>
      </c>
      <c r="T74" s="205">
        <f t="shared" si="33"/>
        <v>100650</v>
      </c>
      <c r="U74" s="202">
        <f t="shared" si="33"/>
        <v>100650</v>
      </c>
      <c r="V74" s="202">
        <f t="shared" si="33"/>
        <v>0</v>
      </c>
      <c r="W74" s="204">
        <f t="shared" si="33"/>
        <v>0</v>
      </c>
    </row>
    <row r="75" spans="1:23" ht="15.75" x14ac:dyDescent="0.25">
      <c r="A75" s="84"/>
      <c r="B75" s="91">
        <v>1</v>
      </c>
      <c r="C75" s="107" t="s">
        <v>238</v>
      </c>
      <c r="D75" s="93" t="e">
        <f>SUM(E75:G75)</f>
        <v>#REF!</v>
      </c>
      <c r="E75" s="94">
        <v>97706</v>
      </c>
      <c r="F75" s="94" t="e">
        <f>'[4]6.Odpadové hospodárstvo'!#REF!</f>
        <v>#REF!</v>
      </c>
      <c r="G75" s="95" t="e">
        <f>'[4]6.Odpadové hospodárstvo'!#REF!</f>
        <v>#REF!</v>
      </c>
      <c r="H75" s="93" t="e">
        <f>SUM(I75:K75)</f>
        <v>#REF!</v>
      </c>
      <c r="I75" s="94">
        <v>68842</v>
      </c>
      <c r="J75" s="94" t="e">
        <f>'[4]6.Odpadové hospodárstvo'!#REF!</f>
        <v>#REF!</v>
      </c>
      <c r="K75" s="96" t="e">
        <f>'[4]6.Odpadové hospodárstvo'!#REF!</f>
        <v>#REF!</v>
      </c>
      <c r="L75" s="97" t="e">
        <f>SUM(M75:O75)</f>
        <v>#REF!</v>
      </c>
      <c r="M75" s="94" t="e">
        <f>'[4]6.Odpadové hospodárstvo'!#REF!</f>
        <v>#REF!</v>
      </c>
      <c r="N75" s="94" t="e">
        <f>'[4]6.Odpadové hospodárstvo'!#REF!</f>
        <v>#REF!</v>
      </c>
      <c r="O75" s="96" t="e">
        <f>'[4]6.Odpadové hospodárstvo'!#REF!</f>
        <v>#REF!</v>
      </c>
      <c r="P75" s="249">
        <v>82086.899999999994</v>
      </c>
      <c r="Q75" s="252">
        <v>82086.899999999994</v>
      </c>
      <c r="R75" s="252">
        <v>0</v>
      </c>
      <c r="S75" s="253">
        <v>0</v>
      </c>
      <c r="T75" s="97">
        <f>SUM(U75:W75)</f>
        <v>86950</v>
      </c>
      <c r="U75" s="94">
        <f>'[4]6.Odpadové hospodárstvo'!$H$15</f>
        <v>86950</v>
      </c>
      <c r="V75" s="94">
        <f>'[4]6.Odpadové hospodárstvo'!$I$15</f>
        <v>0</v>
      </c>
      <c r="W75" s="96">
        <f>'[4]6.Odpadové hospodárstvo'!$J$15</f>
        <v>0</v>
      </c>
    </row>
    <row r="76" spans="1:23" ht="15.75" x14ac:dyDescent="0.25">
      <c r="A76" s="84"/>
      <c r="B76" s="91">
        <v>2</v>
      </c>
      <c r="C76" s="117" t="s">
        <v>239</v>
      </c>
      <c r="D76" s="93" t="e">
        <f>SUM(E76:G76)</f>
        <v>#REF!</v>
      </c>
      <c r="E76" s="94">
        <v>10274</v>
      </c>
      <c r="F76" s="98" t="e">
        <f>'[4]6.Odpadové hospodárstvo'!#REF!</f>
        <v>#REF!</v>
      </c>
      <c r="G76" s="95" t="e">
        <f>'[4]6.Odpadové hospodárstvo'!#REF!</f>
        <v>#REF!</v>
      </c>
      <c r="H76" s="93" t="e">
        <f>SUM(I76:K76)</f>
        <v>#REF!</v>
      </c>
      <c r="I76" s="94">
        <v>9921</v>
      </c>
      <c r="J76" s="94" t="e">
        <f>'[4]6.Odpadové hospodárstvo'!#REF!</f>
        <v>#REF!</v>
      </c>
      <c r="K76" s="96" t="e">
        <f>'[4]6.Odpadové hospodárstvo'!#REF!</f>
        <v>#REF!</v>
      </c>
      <c r="L76" s="97" t="e">
        <f>SUM(M76:O76)</f>
        <v>#REF!</v>
      </c>
      <c r="M76" s="94" t="e">
        <f>'[4]6.Odpadové hospodárstvo'!#REF!</f>
        <v>#REF!</v>
      </c>
      <c r="N76" s="98" t="e">
        <f>'[4]6.Odpadové hospodárstvo'!#REF!</f>
        <v>#REF!</v>
      </c>
      <c r="O76" s="96" t="e">
        <f>'[4]6.Odpadové hospodárstvo'!#REF!</f>
        <v>#REF!</v>
      </c>
      <c r="P76" s="249">
        <v>11916.93</v>
      </c>
      <c r="Q76" s="252">
        <v>11916.93</v>
      </c>
      <c r="R76" s="252">
        <v>0</v>
      </c>
      <c r="S76" s="253">
        <v>0</v>
      </c>
      <c r="T76" s="97">
        <f>SUM(U76:W76)</f>
        <v>13700</v>
      </c>
      <c r="U76" s="94">
        <f>'[4]6.Odpadové hospodárstvo'!$H$18</f>
        <v>13700</v>
      </c>
      <c r="V76" s="98">
        <f>'[4]6.Odpadové hospodárstvo'!$I$18</f>
        <v>0</v>
      </c>
      <c r="W76" s="96">
        <f>'[4]6.Odpadové hospodárstvo'!$J$18</f>
        <v>0</v>
      </c>
    </row>
    <row r="77" spans="1:23" ht="16.5" thickBot="1" x14ac:dyDescent="0.3">
      <c r="A77" s="84"/>
      <c r="B77" s="227" t="s">
        <v>240</v>
      </c>
      <c r="C77" s="228" t="s">
        <v>241</v>
      </c>
      <c r="D77" s="209" t="e">
        <f>SUM(E77:G77)</f>
        <v>#REF!</v>
      </c>
      <c r="E77" s="210">
        <v>75809</v>
      </c>
      <c r="F77" s="210">
        <v>52058</v>
      </c>
      <c r="G77" s="211" t="e">
        <f>'[4]6.Odpadové hospodárstvo'!#REF!</f>
        <v>#REF!</v>
      </c>
      <c r="H77" s="217" t="e">
        <f>SUM(I77:K77)</f>
        <v>#REF!</v>
      </c>
      <c r="I77" s="212">
        <v>73327</v>
      </c>
      <c r="J77" s="212" t="e">
        <f>'[4]6.Odpadové hospodárstvo'!#REF!</f>
        <v>#REF!</v>
      </c>
      <c r="K77" s="213" t="e">
        <f>'[4]6.Odpadové hospodárstvo'!#REF!</f>
        <v>#REF!</v>
      </c>
      <c r="L77" s="218" t="e">
        <f>SUM(M77:O77)</f>
        <v>#REF!</v>
      </c>
      <c r="M77" s="210" t="e">
        <f>'[4]6.Odpadové hospodárstvo'!#REF!</f>
        <v>#REF!</v>
      </c>
      <c r="N77" s="210" t="e">
        <f>'[4]6.Odpadové hospodárstvo'!#REF!</f>
        <v>#REF!</v>
      </c>
      <c r="O77" s="219" t="e">
        <f>'[4]6.Odpadové hospodárstvo'!#REF!</f>
        <v>#REF!</v>
      </c>
      <c r="P77" s="259">
        <v>79416.929999999993</v>
      </c>
      <c r="Q77" s="260">
        <v>79416.929999999993</v>
      </c>
      <c r="R77" s="260">
        <v>0</v>
      </c>
      <c r="S77" s="261">
        <v>0</v>
      </c>
      <c r="T77" s="218">
        <f>SUM(U77:W77)</f>
        <v>84350</v>
      </c>
      <c r="U77" s="210">
        <f>'[4]6.Odpadové hospodárstvo'!$H$20</f>
        <v>84350</v>
      </c>
      <c r="V77" s="210">
        <f>'[4]6.Odpadové hospodárstvo'!$I$20</f>
        <v>0</v>
      </c>
      <c r="W77" s="219">
        <f>'[4]6.Odpadové hospodárstvo'!$J$20</f>
        <v>0</v>
      </c>
    </row>
    <row r="78" spans="1:23" s="82" customFormat="1" ht="14.25" x14ac:dyDescent="0.2">
      <c r="B78" s="183" t="s">
        <v>242</v>
      </c>
      <c r="C78" s="184"/>
      <c r="D78" s="178" t="e">
        <f t="shared" ref="D78:W78" si="34">D79+D87+D90</f>
        <v>#REF!</v>
      </c>
      <c r="E78" s="179" t="e">
        <f t="shared" si="34"/>
        <v>#REF!</v>
      </c>
      <c r="F78" s="179" t="e">
        <f t="shared" si="34"/>
        <v>#REF!</v>
      </c>
      <c r="G78" s="180" t="e">
        <f t="shared" si="34"/>
        <v>#REF!</v>
      </c>
      <c r="H78" s="178" t="e">
        <f t="shared" si="34"/>
        <v>#REF!</v>
      </c>
      <c r="I78" s="179" t="e">
        <f t="shared" si="34"/>
        <v>#REF!</v>
      </c>
      <c r="J78" s="179" t="e">
        <f t="shared" si="34"/>
        <v>#REF!</v>
      </c>
      <c r="K78" s="181" t="e">
        <f t="shared" si="34"/>
        <v>#REF!</v>
      </c>
      <c r="L78" s="182" t="e">
        <f t="shared" si="34"/>
        <v>#REF!</v>
      </c>
      <c r="M78" s="179" t="e">
        <f t="shared" si="34"/>
        <v>#REF!</v>
      </c>
      <c r="N78" s="179" t="e">
        <f t="shared" si="34"/>
        <v>#REF!</v>
      </c>
      <c r="O78" s="181" t="e">
        <f t="shared" si="34"/>
        <v>#REF!</v>
      </c>
      <c r="P78" s="257">
        <v>948075.11</v>
      </c>
      <c r="Q78" s="258">
        <v>274180.21999999997</v>
      </c>
      <c r="R78" s="258">
        <v>368710.89</v>
      </c>
      <c r="S78" s="262">
        <v>305184</v>
      </c>
      <c r="T78" s="182">
        <f t="shared" si="34"/>
        <v>899603</v>
      </c>
      <c r="U78" s="179">
        <f t="shared" si="34"/>
        <v>377705</v>
      </c>
      <c r="V78" s="179">
        <f t="shared" si="34"/>
        <v>128850</v>
      </c>
      <c r="W78" s="181">
        <f t="shared" si="34"/>
        <v>393048</v>
      </c>
    </row>
    <row r="79" spans="1:23" ht="15.75" x14ac:dyDescent="0.25">
      <c r="A79" s="84"/>
      <c r="B79" s="224" t="s">
        <v>243</v>
      </c>
      <c r="C79" s="215" t="s">
        <v>244</v>
      </c>
      <c r="D79" s="201" t="e">
        <f t="shared" ref="D79:W79" si="35">SUM(D80:D86)</f>
        <v>#REF!</v>
      </c>
      <c r="E79" s="202" t="e">
        <f t="shared" si="35"/>
        <v>#REF!</v>
      </c>
      <c r="F79" s="202" t="e">
        <f t="shared" si="35"/>
        <v>#REF!</v>
      </c>
      <c r="G79" s="203" t="e">
        <f t="shared" si="35"/>
        <v>#REF!</v>
      </c>
      <c r="H79" s="201">
        <f t="shared" si="35"/>
        <v>716581.5</v>
      </c>
      <c r="I79" s="202">
        <f t="shared" si="35"/>
        <v>248438.5</v>
      </c>
      <c r="J79" s="202">
        <f t="shared" si="35"/>
        <v>162959</v>
      </c>
      <c r="K79" s="204">
        <f t="shared" si="35"/>
        <v>305184</v>
      </c>
      <c r="L79" s="205" t="e">
        <f t="shared" si="35"/>
        <v>#REF!</v>
      </c>
      <c r="M79" s="202" t="e">
        <f t="shared" si="35"/>
        <v>#REF!</v>
      </c>
      <c r="N79" s="202" t="e">
        <f t="shared" si="35"/>
        <v>#REF!</v>
      </c>
      <c r="O79" s="204" t="e">
        <f t="shared" si="35"/>
        <v>#REF!</v>
      </c>
      <c r="P79" s="249">
        <v>948075.11</v>
      </c>
      <c r="Q79" s="250">
        <v>274180.21999999997</v>
      </c>
      <c r="R79" s="250">
        <v>368710.89</v>
      </c>
      <c r="S79" s="251">
        <v>305184</v>
      </c>
      <c r="T79" s="205">
        <f t="shared" si="35"/>
        <v>770603</v>
      </c>
      <c r="U79" s="202">
        <f t="shared" si="35"/>
        <v>368705</v>
      </c>
      <c r="V79" s="202">
        <f t="shared" si="35"/>
        <v>8850</v>
      </c>
      <c r="W79" s="204">
        <f t="shared" si="35"/>
        <v>393048</v>
      </c>
    </row>
    <row r="80" spans="1:23" ht="15.75" x14ac:dyDescent="0.25">
      <c r="A80" s="84"/>
      <c r="B80" s="91">
        <v>1</v>
      </c>
      <c r="C80" s="107" t="s">
        <v>245</v>
      </c>
      <c r="D80" s="93" t="e">
        <f t="shared" ref="D80:D86" si="36">SUM(E80:G80)</f>
        <v>#REF!</v>
      </c>
      <c r="E80" s="94" t="e">
        <f>'[4]7.Komunikácie'!#REF!</f>
        <v>#REF!</v>
      </c>
      <c r="F80" s="94" t="e">
        <f>'[4]7.Komunikácie'!#REF!</f>
        <v>#REF!</v>
      </c>
      <c r="G80" s="95" t="e">
        <f>'[4]7.Komunikácie'!#REF!</f>
        <v>#REF!</v>
      </c>
      <c r="H80" s="93">
        <f t="shared" ref="H80:H86" si="37">SUM(I80:K80)</f>
        <v>0</v>
      </c>
      <c r="I80" s="94">
        <v>0</v>
      </c>
      <c r="J80" s="94">
        <v>0</v>
      </c>
      <c r="K80" s="96">
        <v>0</v>
      </c>
      <c r="L80" s="97" t="e">
        <f t="shared" ref="L80:L86" si="38">SUM(M80:O80)</f>
        <v>#REF!</v>
      </c>
      <c r="M80" s="94" t="e">
        <f>'[4]7.Komunikácie'!#REF!</f>
        <v>#REF!</v>
      </c>
      <c r="N80" s="94" t="e">
        <f>'[4]7.Komunikácie'!#REF!</f>
        <v>#REF!</v>
      </c>
      <c r="O80" s="96" t="e">
        <f>'[4]7.Komunikácie'!#REF!</f>
        <v>#REF!</v>
      </c>
      <c r="P80" s="249">
        <v>0</v>
      </c>
      <c r="Q80" s="252">
        <v>0</v>
      </c>
      <c r="R80" s="252">
        <v>0</v>
      </c>
      <c r="S80" s="253">
        <v>0</v>
      </c>
      <c r="T80" s="97">
        <f t="shared" ref="T80:T86" si="39">SUM(U80:W80)</f>
        <v>0</v>
      </c>
      <c r="U80" s="94">
        <f>'[4]7.Komunikácie'!$H$5</f>
        <v>0</v>
      </c>
      <c r="V80" s="94">
        <f>'[4]7.Komunikácie'!$I$5</f>
        <v>0</v>
      </c>
      <c r="W80" s="96">
        <f>'[4]7.Komunikácie'!$J$5</f>
        <v>0</v>
      </c>
    </row>
    <row r="81" spans="1:23" ht="15.75" x14ac:dyDescent="0.25">
      <c r="A81" s="84"/>
      <c r="B81" s="91">
        <v>2</v>
      </c>
      <c r="C81" s="107" t="s">
        <v>246</v>
      </c>
      <c r="D81" s="93">
        <f t="shared" si="36"/>
        <v>602449.49</v>
      </c>
      <c r="E81" s="94">
        <v>45661.49</v>
      </c>
      <c r="F81" s="94">
        <v>348552</v>
      </c>
      <c r="G81" s="95">
        <v>208236</v>
      </c>
      <c r="H81" s="93">
        <f t="shared" si="37"/>
        <v>534980</v>
      </c>
      <c r="I81" s="94">
        <v>66837</v>
      </c>
      <c r="J81" s="94">
        <v>162959</v>
      </c>
      <c r="K81" s="96">
        <v>305184</v>
      </c>
      <c r="L81" s="97" t="e">
        <f t="shared" si="38"/>
        <v>#REF!</v>
      </c>
      <c r="M81" s="94" t="e">
        <f>'[4]7.Komunikácie'!#REF!</f>
        <v>#REF!</v>
      </c>
      <c r="N81" s="94" t="e">
        <f>'[4]7.Komunikácie'!#REF!</f>
        <v>#REF!</v>
      </c>
      <c r="O81" s="96" t="e">
        <f>'[4]7.Komunikácie'!#REF!</f>
        <v>#REF!</v>
      </c>
      <c r="P81" s="249">
        <v>785677.72</v>
      </c>
      <c r="Q81" s="252">
        <v>111782.83</v>
      </c>
      <c r="R81" s="252">
        <v>368710.89</v>
      </c>
      <c r="S81" s="253">
        <v>305184</v>
      </c>
      <c r="T81" s="97">
        <f t="shared" si="39"/>
        <v>493103</v>
      </c>
      <c r="U81" s="94">
        <f>'[4]7.Komunikácie'!$H$7</f>
        <v>91205</v>
      </c>
      <c r="V81" s="94">
        <f>'[4]7.Komunikácie'!$I$7</f>
        <v>8850</v>
      </c>
      <c r="W81" s="96">
        <f>'[4]7.Komunikácie'!$J$7</f>
        <v>393048</v>
      </c>
    </row>
    <row r="82" spans="1:23" ht="15.75" x14ac:dyDescent="0.25">
      <c r="A82" s="84"/>
      <c r="B82" s="91">
        <v>3</v>
      </c>
      <c r="C82" s="107" t="s">
        <v>247</v>
      </c>
      <c r="D82" s="93" t="e">
        <f t="shared" si="36"/>
        <v>#REF!</v>
      </c>
      <c r="E82" s="94">
        <v>32923.49</v>
      </c>
      <c r="F82" s="94" t="e">
        <f>'[4]7.Komunikácie'!#REF!</f>
        <v>#REF!</v>
      </c>
      <c r="G82" s="95" t="e">
        <f>'[4]7.Komunikácie'!#REF!</f>
        <v>#REF!</v>
      </c>
      <c r="H82" s="93">
        <f t="shared" si="37"/>
        <v>64576.5</v>
      </c>
      <c r="I82" s="94">
        <v>64576.5</v>
      </c>
      <c r="J82" s="94">
        <v>0</v>
      </c>
      <c r="K82" s="94">
        <v>0</v>
      </c>
      <c r="L82" s="97" t="e">
        <f t="shared" si="38"/>
        <v>#REF!</v>
      </c>
      <c r="M82" s="94" t="e">
        <f>'[4]7.Komunikácie'!#REF!</f>
        <v>#REF!</v>
      </c>
      <c r="N82" s="94" t="e">
        <f>'[4]7.Komunikácie'!#REF!</f>
        <v>#REF!</v>
      </c>
      <c r="O82" s="96" t="e">
        <f>'[4]7.Komunikácie'!#REF!</f>
        <v>#REF!</v>
      </c>
      <c r="P82" s="249">
        <v>39318.660000000003</v>
      </c>
      <c r="Q82" s="252">
        <v>39318.660000000003</v>
      </c>
      <c r="R82" s="252">
        <v>0</v>
      </c>
      <c r="S82" s="253">
        <v>0</v>
      </c>
      <c r="T82" s="97">
        <f t="shared" si="39"/>
        <v>79000</v>
      </c>
      <c r="U82" s="94">
        <f>'[4]7.Komunikácie'!$H$21</f>
        <v>79000</v>
      </c>
      <c r="V82" s="94">
        <f>'[4]7.Komunikácie'!$I$21</f>
        <v>0</v>
      </c>
      <c r="W82" s="96">
        <f>'[4]7.Komunikácie'!$J$21</f>
        <v>0</v>
      </c>
    </row>
    <row r="83" spans="1:23" ht="15.75" x14ac:dyDescent="0.25">
      <c r="A83" s="84"/>
      <c r="B83" s="91">
        <v>4</v>
      </c>
      <c r="C83" s="107" t="s">
        <v>248</v>
      </c>
      <c r="D83" s="93" t="e">
        <f t="shared" si="36"/>
        <v>#REF!</v>
      </c>
      <c r="E83" s="94">
        <v>9452</v>
      </c>
      <c r="F83" s="94" t="e">
        <f>'[4]7.Komunikácie'!#REF!</f>
        <v>#REF!</v>
      </c>
      <c r="G83" s="95" t="e">
        <f>'[4]7.Komunikácie'!#REF!</f>
        <v>#REF!</v>
      </c>
      <c r="H83" s="93">
        <f t="shared" si="37"/>
        <v>9930</v>
      </c>
      <c r="I83" s="94">
        <v>9930</v>
      </c>
      <c r="J83" s="94">
        <v>0</v>
      </c>
      <c r="K83" s="94">
        <v>0</v>
      </c>
      <c r="L83" s="97" t="e">
        <f t="shared" si="38"/>
        <v>#REF!</v>
      </c>
      <c r="M83" s="94" t="e">
        <f>'[4]7.Komunikácie'!#REF!</f>
        <v>#REF!</v>
      </c>
      <c r="N83" s="94" t="e">
        <f>'[4]7.Komunikácie'!#REF!</f>
        <v>#REF!</v>
      </c>
      <c r="O83" s="96" t="e">
        <f>'[4]7.Komunikácie'!#REF!</f>
        <v>#REF!</v>
      </c>
      <c r="P83" s="249">
        <v>22614.04</v>
      </c>
      <c r="Q83" s="252">
        <v>22614.04</v>
      </c>
      <c r="R83" s="252">
        <v>0</v>
      </c>
      <c r="S83" s="253">
        <v>0</v>
      </c>
      <c r="T83" s="97">
        <f t="shared" si="39"/>
        <v>82000</v>
      </c>
      <c r="U83" s="94">
        <f>'[4]7.Komunikácie'!$H$24</f>
        <v>82000</v>
      </c>
      <c r="V83" s="94">
        <f>'[4]7.Komunikácie'!$I$24</f>
        <v>0</v>
      </c>
      <c r="W83" s="96">
        <f>'[4]7.Komunikácie'!$J$24</f>
        <v>0</v>
      </c>
    </row>
    <row r="84" spans="1:23" ht="15.75" x14ac:dyDescent="0.25">
      <c r="A84" s="84"/>
      <c r="B84" s="91">
        <v>5</v>
      </c>
      <c r="C84" s="107" t="s">
        <v>249</v>
      </c>
      <c r="D84" s="93" t="e">
        <f t="shared" si="36"/>
        <v>#REF!</v>
      </c>
      <c r="E84" s="94">
        <v>97309</v>
      </c>
      <c r="F84" s="94" t="e">
        <f>'[4]7.Komunikácie'!#REF!</f>
        <v>#REF!</v>
      </c>
      <c r="G84" s="95" t="e">
        <f>'[4]7.Komunikácie'!#REF!</f>
        <v>#REF!</v>
      </c>
      <c r="H84" s="93">
        <f t="shared" si="37"/>
        <v>92824</v>
      </c>
      <c r="I84" s="94">
        <v>92824</v>
      </c>
      <c r="J84" s="94">
        <v>0</v>
      </c>
      <c r="K84" s="94">
        <v>0</v>
      </c>
      <c r="L84" s="97" t="e">
        <f t="shared" si="38"/>
        <v>#REF!</v>
      </c>
      <c r="M84" s="94" t="e">
        <f>'[4]7.Komunikácie'!#REF!</f>
        <v>#REF!</v>
      </c>
      <c r="N84" s="94" t="e">
        <f>'[4]7.Komunikácie'!#REF!</f>
        <v>#REF!</v>
      </c>
      <c r="O84" s="96" t="e">
        <f>'[4]7.Komunikácie'!#REF!</f>
        <v>#REF!</v>
      </c>
      <c r="P84" s="249">
        <v>83569.850000000006</v>
      </c>
      <c r="Q84" s="252">
        <v>83569.850000000006</v>
      </c>
      <c r="R84" s="252">
        <v>0</v>
      </c>
      <c r="S84" s="253">
        <v>0</v>
      </c>
      <c r="T84" s="97">
        <f t="shared" si="39"/>
        <v>96150</v>
      </c>
      <c r="U84" s="94">
        <f>'[4]7.Komunikácie'!$H$27</f>
        <v>96150</v>
      </c>
      <c r="V84" s="94">
        <f>'[4]7.Komunikácie'!$I$27</f>
        <v>0</v>
      </c>
      <c r="W84" s="96">
        <f>'[4]7.Komunikácie'!$J$27</f>
        <v>0</v>
      </c>
    </row>
    <row r="85" spans="1:23" ht="15.75" x14ac:dyDescent="0.25">
      <c r="A85" s="84"/>
      <c r="B85" s="91">
        <v>5</v>
      </c>
      <c r="C85" s="107" t="s">
        <v>250</v>
      </c>
      <c r="D85" s="93" t="e">
        <f t="shared" si="36"/>
        <v>#REF!</v>
      </c>
      <c r="E85" s="94">
        <v>6126</v>
      </c>
      <c r="F85" s="94" t="e">
        <f>'[4]7.Komunikácie'!#REF!</f>
        <v>#REF!</v>
      </c>
      <c r="G85" s="95" t="e">
        <f>'[4]7.Komunikácie'!#REF!</f>
        <v>#REF!</v>
      </c>
      <c r="H85" s="93">
        <f t="shared" si="37"/>
        <v>13937</v>
      </c>
      <c r="I85" s="94">
        <v>13937</v>
      </c>
      <c r="J85" s="94">
        <v>0</v>
      </c>
      <c r="K85" s="94">
        <v>0</v>
      </c>
      <c r="L85" s="97" t="e">
        <f t="shared" si="38"/>
        <v>#REF!</v>
      </c>
      <c r="M85" s="94">
        <v>17005</v>
      </c>
      <c r="N85" s="94" t="e">
        <f>'[4]7.Komunikácie'!#REF!</f>
        <v>#REF!</v>
      </c>
      <c r="O85" s="96" t="e">
        <f>'[4]7.Komunikácie'!#REF!</f>
        <v>#REF!</v>
      </c>
      <c r="P85" s="249">
        <v>6134.4</v>
      </c>
      <c r="Q85" s="252">
        <v>6134.4</v>
      </c>
      <c r="R85" s="252">
        <v>0</v>
      </c>
      <c r="S85" s="253">
        <v>0</v>
      </c>
      <c r="T85" s="97">
        <f t="shared" si="39"/>
        <v>10350</v>
      </c>
      <c r="U85" s="94">
        <f>'[4]7.Komunikácie'!$H$31</f>
        <v>10350</v>
      </c>
      <c r="V85" s="94">
        <f>'[4]7.Komunikácie'!$I$31</f>
        <v>0</v>
      </c>
      <c r="W85" s="96">
        <f>'[4]7.Komunikácie'!$J$31</f>
        <v>0</v>
      </c>
    </row>
    <row r="86" spans="1:23" ht="16.5" x14ac:dyDescent="0.3">
      <c r="A86" s="84"/>
      <c r="B86" s="91">
        <v>6</v>
      </c>
      <c r="C86" s="115" t="s">
        <v>251</v>
      </c>
      <c r="D86" s="93" t="e">
        <f t="shared" si="36"/>
        <v>#REF!</v>
      </c>
      <c r="E86" s="94">
        <v>3949</v>
      </c>
      <c r="F86" s="94" t="e">
        <f>'[4]7.Komunikácie'!#REF!</f>
        <v>#REF!</v>
      </c>
      <c r="G86" s="95" t="e">
        <f>'[4]7.Komunikácie'!#REF!</f>
        <v>#REF!</v>
      </c>
      <c r="H86" s="93">
        <f t="shared" si="37"/>
        <v>334</v>
      </c>
      <c r="I86" s="94">
        <v>334</v>
      </c>
      <c r="J86" s="94">
        <v>0</v>
      </c>
      <c r="K86" s="94">
        <v>0</v>
      </c>
      <c r="L86" s="97" t="e">
        <f t="shared" si="38"/>
        <v>#REF!</v>
      </c>
      <c r="M86" s="94">
        <v>6240</v>
      </c>
      <c r="N86" s="94" t="e">
        <f>'[4]7.Komunikácie'!#REF!</f>
        <v>#REF!</v>
      </c>
      <c r="O86" s="96" t="e">
        <f>'[4]7.Komunikácie'!#REF!</f>
        <v>#REF!</v>
      </c>
      <c r="P86" s="249">
        <v>10760.44</v>
      </c>
      <c r="Q86" s="252">
        <v>10760.44</v>
      </c>
      <c r="R86" s="252">
        <v>0</v>
      </c>
      <c r="S86" s="253">
        <v>0</v>
      </c>
      <c r="T86" s="97">
        <f t="shared" si="39"/>
        <v>10000</v>
      </c>
      <c r="U86" s="94">
        <f>'[4]7.Komunikácie'!$H$35</f>
        <v>10000</v>
      </c>
      <c r="V86" s="94">
        <f>'[4]7.Komunikácie'!$I$35</f>
        <v>0</v>
      </c>
      <c r="W86" s="96">
        <f>'[4]7.Komunikácie'!$J$35</f>
        <v>0</v>
      </c>
    </row>
    <row r="87" spans="1:23" ht="15.75" x14ac:dyDescent="0.25">
      <c r="A87" s="84"/>
      <c r="B87" s="224" t="s">
        <v>252</v>
      </c>
      <c r="C87" s="215" t="s">
        <v>253</v>
      </c>
      <c r="D87" s="201" t="e">
        <f t="shared" ref="D87:W87" si="40">SUM(D88:D89)</f>
        <v>#REF!</v>
      </c>
      <c r="E87" s="202" t="e">
        <f t="shared" si="40"/>
        <v>#REF!</v>
      </c>
      <c r="F87" s="202" t="e">
        <f t="shared" si="40"/>
        <v>#REF!</v>
      </c>
      <c r="G87" s="203" t="e">
        <f t="shared" si="40"/>
        <v>#REF!</v>
      </c>
      <c r="H87" s="201" t="e">
        <f t="shared" si="40"/>
        <v>#REF!</v>
      </c>
      <c r="I87" s="202" t="e">
        <f t="shared" si="40"/>
        <v>#REF!</v>
      </c>
      <c r="J87" s="202" t="e">
        <f t="shared" si="40"/>
        <v>#REF!</v>
      </c>
      <c r="K87" s="204" t="e">
        <f t="shared" si="40"/>
        <v>#REF!</v>
      </c>
      <c r="L87" s="205" t="e">
        <f t="shared" si="40"/>
        <v>#REF!</v>
      </c>
      <c r="M87" s="202" t="e">
        <f t="shared" si="40"/>
        <v>#REF!</v>
      </c>
      <c r="N87" s="202" t="e">
        <f t="shared" si="40"/>
        <v>#REF!</v>
      </c>
      <c r="O87" s="204" t="e">
        <f t="shared" si="40"/>
        <v>#REF!</v>
      </c>
      <c r="P87" s="249">
        <v>0</v>
      </c>
      <c r="Q87" s="250">
        <v>0</v>
      </c>
      <c r="R87" s="250">
        <v>0</v>
      </c>
      <c r="S87" s="251">
        <v>0</v>
      </c>
      <c r="T87" s="205">
        <f t="shared" si="40"/>
        <v>129000</v>
      </c>
      <c r="U87" s="202">
        <f t="shared" si="40"/>
        <v>9000</v>
      </c>
      <c r="V87" s="202">
        <f t="shared" si="40"/>
        <v>120000</v>
      </c>
      <c r="W87" s="204">
        <f t="shared" si="40"/>
        <v>0</v>
      </c>
    </row>
    <row r="88" spans="1:23" ht="15.75" x14ac:dyDescent="0.25">
      <c r="A88" s="84"/>
      <c r="B88" s="91">
        <v>1</v>
      </c>
      <c r="C88" s="107" t="s">
        <v>254</v>
      </c>
      <c r="D88" s="93" t="e">
        <f>SUM(E88:G88)</f>
        <v>#REF!</v>
      </c>
      <c r="E88" s="94" t="e">
        <f>'[4]7.Komunikácie'!#REF!</f>
        <v>#REF!</v>
      </c>
      <c r="F88" s="94">
        <v>68101</v>
      </c>
      <c r="G88" s="95" t="e">
        <f>'[4]7.Komunikácie'!#REF!</f>
        <v>#REF!</v>
      </c>
      <c r="H88" s="93" t="e">
        <f>SUM(I88:K88)</f>
        <v>#REF!</v>
      </c>
      <c r="I88" s="94" t="e">
        <f>'[4]7.Komunikácie'!#REF!</f>
        <v>#REF!</v>
      </c>
      <c r="J88" s="94" t="e">
        <f>'[4]7.Komunikácie'!#REF!</f>
        <v>#REF!</v>
      </c>
      <c r="K88" s="96" t="e">
        <f>'[4]7.Komunikácie'!#REF!</f>
        <v>#REF!</v>
      </c>
      <c r="L88" s="97" t="e">
        <f>SUM(M88:O88)</f>
        <v>#REF!</v>
      </c>
      <c r="M88" s="94" t="e">
        <f>'[4]7.Komunikácie'!#REF!</f>
        <v>#REF!</v>
      </c>
      <c r="N88" s="94" t="e">
        <f>'[4]7.Komunikácie'!#REF!</f>
        <v>#REF!</v>
      </c>
      <c r="O88" s="96" t="e">
        <f>'[4]7.Komunikácie'!#REF!</f>
        <v>#REF!</v>
      </c>
      <c r="P88" s="249">
        <v>0</v>
      </c>
      <c r="Q88" s="269">
        <v>0</v>
      </c>
      <c r="R88" s="269">
        <v>0</v>
      </c>
      <c r="S88" s="270">
        <v>0</v>
      </c>
      <c r="T88" s="97">
        <f>SUM(U88:W88)</f>
        <v>120000</v>
      </c>
      <c r="U88" s="94">
        <f>'[4]7.Komunikácie'!$H$39</f>
        <v>0</v>
      </c>
      <c r="V88" s="94">
        <f>'[4]7.Komunikácie'!$I$39</f>
        <v>120000</v>
      </c>
      <c r="W88" s="96">
        <f>'[4]7.Komunikácie'!$J$39</f>
        <v>0</v>
      </c>
    </row>
    <row r="89" spans="1:23" ht="15.75" x14ac:dyDescent="0.25">
      <c r="A89" s="84"/>
      <c r="B89" s="91">
        <v>2</v>
      </c>
      <c r="C89" s="107" t="s">
        <v>255</v>
      </c>
      <c r="D89" s="93" t="e">
        <f>SUM(E89:G89)</f>
        <v>#REF!</v>
      </c>
      <c r="E89" s="94">
        <v>0</v>
      </c>
      <c r="F89" s="94" t="e">
        <f>'[4]7.Komunikácie'!#REF!</f>
        <v>#REF!</v>
      </c>
      <c r="G89" s="95" t="e">
        <f>'[4]7.Komunikácie'!#REF!</f>
        <v>#REF!</v>
      </c>
      <c r="H89" s="93" t="e">
        <f>SUM(I89:K89)</f>
        <v>#REF!</v>
      </c>
      <c r="I89" s="94" t="e">
        <f>'[4]7.Komunikácie'!#REF!</f>
        <v>#REF!</v>
      </c>
      <c r="J89" s="94" t="e">
        <f>'[4]7.Komunikácie'!#REF!</f>
        <v>#REF!</v>
      </c>
      <c r="K89" s="96" t="e">
        <f>'[4]7.Komunikácie'!#REF!</f>
        <v>#REF!</v>
      </c>
      <c r="L89" s="97" t="e">
        <f>SUM(M89:O89)</f>
        <v>#REF!</v>
      </c>
      <c r="M89" s="94">
        <v>8150</v>
      </c>
      <c r="N89" s="94" t="e">
        <f>'[4]7.Komunikácie'!#REF!</f>
        <v>#REF!</v>
      </c>
      <c r="O89" s="96" t="e">
        <f>'[4]7.Komunikácie'!#REF!</f>
        <v>#REF!</v>
      </c>
      <c r="P89" s="249">
        <v>0</v>
      </c>
      <c r="Q89" s="269">
        <v>0</v>
      </c>
      <c r="R89" s="269">
        <v>0</v>
      </c>
      <c r="S89" s="270">
        <v>0</v>
      </c>
      <c r="T89" s="97">
        <f>SUM(U89:W89)</f>
        <v>9000</v>
      </c>
      <c r="U89" s="94">
        <f>'[4]7.Komunikácie'!$H$41</f>
        <v>9000</v>
      </c>
      <c r="V89" s="94">
        <f>'[4]7.Komunikácie'!$I$41</f>
        <v>0</v>
      </c>
      <c r="W89" s="96">
        <f>'[4]7.Komunikácie'!$J$41</f>
        <v>0</v>
      </c>
    </row>
    <row r="90" spans="1:23" ht="15.75" x14ac:dyDescent="0.25">
      <c r="A90" s="84"/>
      <c r="B90" s="224" t="s">
        <v>256</v>
      </c>
      <c r="C90" s="215" t="s">
        <v>257</v>
      </c>
      <c r="D90" s="201" t="e">
        <f t="shared" ref="D90:W90" si="41">SUM(D91:D92)</f>
        <v>#REF!</v>
      </c>
      <c r="E90" s="202" t="e">
        <f t="shared" si="41"/>
        <v>#REF!</v>
      </c>
      <c r="F90" s="202" t="e">
        <f t="shared" si="41"/>
        <v>#REF!</v>
      </c>
      <c r="G90" s="203" t="e">
        <f t="shared" si="41"/>
        <v>#REF!</v>
      </c>
      <c r="H90" s="201" t="e">
        <f t="shared" si="41"/>
        <v>#REF!</v>
      </c>
      <c r="I90" s="202" t="e">
        <f t="shared" si="41"/>
        <v>#REF!</v>
      </c>
      <c r="J90" s="202" t="e">
        <f t="shared" si="41"/>
        <v>#REF!</v>
      </c>
      <c r="K90" s="204" t="e">
        <f t="shared" si="41"/>
        <v>#REF!</v>
      </c>
      <c r="L90" s="205" t="e">
        <f t="shared" si="41"/>
        <v>#REF!</v>
      </c>
      <c r="M90" s="202" t="e">
        <f t="shared" si="41"/>
        <v>#REF!</v>
      </c>
      <c r="N90" s="202" t="e">
        <f t="shared" si="41"/>
        <v>#REF!</v>
      </c>
      <c r="O90" s="204" t="e">
        <f t="shared" si="41"/>
        <v>#REF!</v>
      </c>
      <c r="P90" s="249">
        <v>0</v>
      </c>
      <c r="Q90" s="250">
        <v>0</v>
      </c>
      <c r="R90" s="250">
        <v>0</v>
      </c>
      <c r="S90" s="251">
        <v>0</v>
      </c>
      <c r="T90" s="205">
        <f t="shared" si="41"/>
        <v>0</v>
      </c>
      <c r="U90" s="202">
        <f t="shared" si="41"/>
        <v>0</v>
      </c>
      <c r="V90" s="202">
        <f t="shared" si="41"/>
        <v>0</v>
      </c>
      <c r="W90" s="204">
        <f t="shared" si="41"/>
        <v>0</v>
      </c>
    </row>
    <row r="91" spans="1:23" ht="15.75" x14ac:dyDescent="0.25">
      <c r="A91" s="84"/>
      <c r="B91" s="91">
        <v>1</v>
      </c>
      <c r="C91" s="107" t="s">
        <v>258</v>
      </c>
      <c r="D91" s="93" t="e">
        <f>SUM(E91:G91)</f>
        <v>#REF!</v>
      </c>
      <c r="E91" s="94" t="e">
        <f>'[4]7.Komunikácie'!#REF!</f>
        <v>#REF!</v>
      </c>
      <c r="F91" s="94" t="e">
        <f>'[4]7.Komunikácie'!#REF!</f>
        <v>#REF!</v>
      </c>
      <c r="G91" s="95" t="e">
        <f>'[4]7.Komunikácie'!#REF!</f>
        <v>#REF!</v>
      </c>
      <c r="H91" s="93" t="e">
        <f>SUM(I91:K91)</f>
        <v>#REF!</v>
      </c>
      <c r="I91" s="94" t="e">
        <f>'[4]7.Komunikácie'!#REF!</f>
        <v>#REF!</v>
      </c>
      <c r="J91" s="94" t="e">
        <f>'[4]7.Komunikácie'!#REF!</f>
        <v>#REF!</v>
      </c>
      <c r="K91" s="96" t="e">
        <f>'[4]7.Komunikácie'!#REF!</f>
        <v>#REF!</v>
      </c>
      <c r="L91" s="97" t="e">
        <f>SUM(M91:O91)</f>
        <v>#REF!</v>
      </c>
      <c r="M91" s="94" t="e">
        <f>'[4]7.Komunikácie'!#REF!</f>
        <v>#REF!</v>
      </c>
      <c r="N91" s="94" t="e">
        <f>'[4]7.Komunikácie'!#REF!</f>
        <v>#REF!</v>
      </c>
      <c r="O91" s="96" t="e">
        <f>'[4]7.Komunikácie'!#REF!</f>
        <v>#REF!</v>
      </c>
      <c r="P91" s="249">
        <v>0</v>
      </c>
      <c r="Q91" s="252">
        <v>0</v>
      </c>
      <c r="R91" s="252">
        <v>0</v>
      </c>
      <c r="S91" s="253">
        <v>0</v>
      </c>
      <c r="T91" s="97">
        <f>SUM(U91:W91)</f>
        <v>0</v>
      </c>
      <c r="U91" s="94">
        <f>'[4]7.Komunikácie'!$H$44</f>
        <v>0</v>
      </c>
      <c r="V91" s="94">
        <f>'[4]7.Komunikácie'!$I$44</f>
        <v>0</v>
      </c>
      <c r="W91" s="96">
        <f>'[4]7.Komunikácie'!$J$44</f>
        <v>0</v>
      </c>
    </row>
    <row r="92" spans="1:23" ht="16.5" thickBot="1" x14ac:dyDescent="0.3">
      <c r="A92" s="84"/>
      <c r="B92" s="101">
        <v>2</v>
      </c>
      <c r="C92" s="110" t="s">
        <v>259</v>
      </c>
      <c r="D92" s="102" t="e">
        <f>SUM(E92:G92)</f>
        <v>#REF!</v>
      </c>
      <c r="E92" s="103">
        <v>366</v>
      </c>
      <c r="F92" s="103" t="e">
        <f>'[4]7.Komunikácie'!#REF!</f>
        <v>#REF!</v>
      </c>
      <c r="G92" s="104" t="e">
        <f>'[4]7.Komunikácie'!#REF!</f>
        <v>#REF!</v>
      </c>
      <c r="H92" s="111" t="e">
        <f>SUM(I92:K92)</f>
        <v>#REF!</v>
      </c>
      <c r="I92" s="105" t="e">
        <f>'[4]7.Komunikácie'!#REF!</f>
        <v>#REF!</v>
      </c>
      <c r="J92" s="105" t="e">
        <f>'[4]7.Komunikácie'!#REF!</f>
        <v>#REF!</v>
      </c>
      <c r="K92" s="106" t="e">
        <f>'[4]7.Komunikácie'!#REF!</f>
        <v>#REF!</v>
      </c>
      <c r="L92" s="112" t="e">
        <f>SUM(M92:O92)</f>
        <v>#REF!</v>
      </c>
      <c r="M92" s="103" t="e">
        <f>'[4]7.Komunikácie'!#REF!</f>
        <v>#REF!</v>
      </c>
      <c r="N92" s="103" t="e">
        <f>'[4]7.Komunikácie'!#REF!</f>
        <v>#REF!</v>
      </c>
      <c r="O92" s="113" t="e">
        <f>'[4]7.Komunikácie'!#REF!</f>
        <v>#REF!</v>
      </c>
      <c r="P92" s="259">
        <v>0</v>
      </c>
      <c r="Q92" s="267">
        <v>0</v>
      </c>
      <c r="R92" s="267">
        <v>0</v>
      </c>
      <c r="S92" s="268">
        <v>0</v>
      </c>
      <c r="T92" s="112">
        <f>SUM(U92:W92)</f>
        <v>0</v>
      </c>
      <c r="U92" s="103">
        <f>'[4]7.Komunikácie'!$H$47</f>
        <v>0</v>
      </c>
      <c r="V92" s="103">
        <f>'[4]7.Komunikácie'!$I$47</f>
        <v>0</v>
      </c>
      <c r="W92" s="113">
        <f>'[4]7.Komunikácie'!$J$47</f>
        <v>0</v>
      </c>
    </row>
    <row r="93" spans="1:23" s="82" customFormat="1" ht="14.25" x14ac:dyDescent="0.2">
      <c r="B93" s="183" t="s">
        <v>260</v>
      </c>
      <c r="C93" s="184"/>
      <c r="D93" s="178" t="e">
        <f t="shared" ref="D93:W93" si="42">D94+D95</f>
        <v>#REF!</v>
      </c>
      <c r="E93" s="179">
        <f t="shared" si="42"/>
        <v>47735</v>
      </c>
      <c r="F93" s="179" t="e">
        <f t="shared" si="42"/>
        <v>#REF!</v>
      </c>
      <c r="G93" s="180" t="e">
        <f t="shared" si="42"/>
        <v>#REF!</v>
      </c>
      <c r="H93" s="178">
        <f t="shared" si="42"/>
        <v>69510</v>
      </c>
      <c r="I93" s="179">
        <f t="shared" si="42"/>
        <v>69510</v>
      </c>
      <c r="J93" s="179">
        <f t="shared" si="42"/>
        <v>0</v>
      </c>
      <c r="K93" s="181">
        <f t="shared" si="42"/>
        <v>0</v>
      </c>
      <c r="L93" s="182" t="e">
        <f t="shared" si="42"/>
        <v>#REF!</v>
      </c>
      <c r="M93" s="179" t="e">
        <f t="shared" si="42"/>
        <v>#REF!</v>
      </c>
      <c r="N93" s="179" t="e">
        <f t="shared" si="42"/>
        <v>#REF!</v>
      </c>
      <c r="O93" s="181" t="e">
        <f t="shared" si="42"/>
        <v>#REF!</v>
      </c>
      <c r="P93" s="257">
        <v>65435.19</v>
      </c>
      <c r="Q93" s="258">
        <v>65435.19</v>
      </c>
      <c r="R93" s="258">
        <v>0</v>
      </c>
      <c r="S93" s="262">
        <v>0</v>
      </c>
      <c r="T93" s="182">
        <f t="shared" si="42"/>
        <v>73850</v>
      </c>
      <c r="U93" s="179">
        <f t="shared" si="42"/>
        <v>73850</v>
      </c>
      <c r="V93" s="179">
        <f t="shared" si="42"/>
        <v>0</v>
      </c>
      <c r="W93" s="181">
        <f t="shared" si="42"/>
        <v>0</v>
      </c>
    </row>
    <row r="94" spans="1:23" ht="16.5" x14ac:dyDescent="0.3">
      <c r="A94" s="84"/>
      <c r="B94" s="224" t="s">
        <v>261</v>
      </c>
      <c r="C94" s="220" t="s">
        <v>262</v>
      </c>
      <c r="D94" s="201" t="e">
        <f>SUM(E94:G94)</f>
        <v>#REF!</v>
      </c>
      <c r="E94" s="202">
        <v>47475</v>
      </c>
      <c r="F94" s="229" t="e">
        <f>'[4]8.Doprava'!#REF!</f>
        <v>#REF!</v>
      </c>
      <c r="G94" s="203" t="e">
        <f>'[4]8.Doprava'!#REF!</f>
        <v>#REF!</v>
      </c>
      <c r="H94" s="201">
        <f>SUM(I94:K94)</f>
        <v>69510</v>
      </c>
      <c r="I94" s="202">
        <v>69510</v>
      </c>
      <c r="J94" s="202">
        <v>0</v>
      </c>
      <c r="K94" s="204">
        <v>0</v>
      </c>
      <c r="L94" s="205" t="e">
        <f>SUM(M94:O94)</f>
        <v>#REF!</v>
      </c>
      <c r="M94" s="202" t="e">
        <f>'[4]8.Doprava'!#REF!</f>
        <v>#REF!</v>
      </c>
      <c r="N94" s="229" t="e">
        <f>'[4]8.Doprava'!#REF!</f>
        <v>#REF!</v>
      </c>
      <c r="O94" s="204" t="e">
        <f>'[4]8.Doprava'!#REF!</f>
        <v>#REF!</v>
      </c>
      <c r="P94" s="249">
        <v>65435.19</v>
      </c>
      <c r="Q94" s="250">
        <v>65435.19</v>
      </c>
      <c r="R94" s="250">
        <v>0</v>
      </c>
      <c r="S94" s="251">
        <v>0</v>
      </c>
      <c r="T94" s="205">
        <f>SUM(U94:W94)</f>
        <v>71000</v>
      </c>
      <c r="U94" s="202">
        <f>'[4]8.Doprava'!$H$4</f>
        <v>71000</v>
      </c>
      <c r="V94" s="229">
        <f>'[4]8.Doprava'!$I$4</f>
        <v>0</v>
      </c>
      <c r="W94" s="204">
        <f>'[4]8.Doprava'!$J$4</f>
        <v>0</v>
      </c>
    </row>
    <row r="95" spans="1:23" ht="15.75" x14ac:dyDescent="0.25">
      <c r="A95" s="84"/>
      <c r="B95" s="224" t="s">
        <v>263</v>
      </c>
      <c r="C95" s="215" t="s">
        <v>264</v>
      </c>
      <c r="D95" s="201" t="e">
        <f>SUM(D96:D96)</f>
        <v>#REF!</v>
      </c>
      <c r="E95" s="202">
        <f>SUM(E96:E96)</f>
        <v>260</v>
      </c>
      <c r="F95" s="202" t="e">
        <f>SUM(F96:F96)</f>
        <v>#REF!</v>
      </c>
      <c r="G95" s="203" t="e">
        <f>SUM(G96:G96)</f>
        <v>#REF!</v>
      </c>
      <c r="H95" s="201">
        <f t="shared" ref="H95:W95" si="43">SUM(H96)</f>
        <v>0</v>
      </c>
      <c r="I95" s="202">
        <f t="shared" si="43"/>
        <v>0</v>
      </c>
      <c r="J95" s="202">
        <f t="shared" si="43"/>
        <v>0</v>
      </c>
      <c r="K95" s="204">
        <f t="shared" si="43"/>
        <v>0</v>
      </c>
      <c r="L95" s="205" t="e">
        <f>SUM(M95:O95)</f>
        <v>#REF!</v>
      </c>
      <c r="M95" s="202" t="e">
        <f t="shared" si="43"/>
        <v>#REF!</v>
      </c>
      <c r="N95" s="202" t="e">
        <f t="shared" si="43"/>
        <v>#REF!</v>
      </c>
      <c r="O95" s="204" t="e">
        <f t="shared" si="43"/>
        <v>#REF!</v>
      </c>
      <c r="P95" s="249">
        <v>0</v>
      </c>
      <c r="Q95" s="250">
        <v>0</v>
      </c>
      <c r="R95" s="250">
        <v>0</v>
      </c>
      <c r="S95" s="251">
        <v>0</v>
      </c>
      <c r="T95" s="205">
        <f t="shared" si="43"/>
        <v>2850</v>
      </c>
      <c r="U95" s="202">
        <f t="shared" si="43"/>
        <v>2850</v>
      </c>
      <c r="V95" s="202">
        <f t="shared" si="43"/>
        <v>0</v>
      </c>
      <c r="W95" s="204">
        <f t="shared" si="43"/>
        <v>0</v>
      </c>
    </row>
    <row r="96" spans="1:23" ht="16.5" thickBot="1" x14ac:dyDescent="0.3">
      <c r="A96" s="84"/>
      <c r="B96" s="101">
        <v>1</v>
      </c>
      <c r="C96" s="110" t="s">
        <v>265</v>
      </c>
      <c r="D96" s="102" t="e">
        <f>SUM(E96:G96)</f>
        <v>#REF!</v>
      </c>
      <c r="E96" s="103">
        <v>260</v>
      </c>
      <c r="F96" s="103" t="e">
        <f>'[4]8.Doprava'!#REF!</f>
        <v>#REF!</v>
      </c>
      <c r="G96" s="104" t="e">
        <f>'[4]8.Doprava'!#REF!</f>
        <v>#REF!</v>
      </c>
      <c r="H96" s="111">
        <f>SUM(I96:K96)</f>
        <v>0</v>
      </c>
      <c r="I96" s="105">
        <v>0</v>
      </c>
      <c r="J96" s="105">
        <v>0</v>
      </c>
      <c r="K96" s="106">
        <v>0</v>
      </c>
      <c r="L96" s="112" t="e">
        <f>SUM(M96:O96)</f>
        <v>#REF!</v>
      </c>
      <c r="M96" s="103" t="e">
        <f>'[4]8.Doprava'!#REF!</f>
        <v>#REF!</v>
      </c>
      <c r="N96" s="103" t="e">
        <f>'[4]8.Doprava'!#REF!</f>
        <v>#REF!</v>
      </c>
      <c r="O96" s="113" t="e">
        <f>'[4]8.Doprava'!#REF!</f>
        <v>#REF!</v>
      </c>
      <c r="P96" s="259">
        <v>0</v>
      </c>
      <c r="Q96" s="267">
        <v>0</v>
      </c>
      <c r="R96" s="267">
        <v>0</v>
      </c>
      <c r="S96" s="268">
        <v>0</v>
      </c>
      <c r="T96" s="112">
        <f>SUM(U96:W96)</f>
        <v>2850</v>
      </c>
      <c r="U96" s="103">
        <f>'[4]8.Doprava'!$H$7</f>
        <v>2850</v>
      </c>
      <c r="V96" s="103">
        <f>'[4]8.Doprava'!$I$7</f>
        <v>0</v>
      </c>
      <c r="W96" s="113">
        <f>'[4]8.Doprava'!$J$7</f>
        <v>0</v>
      </c>
    </row>
    <row r="97" spans="1:23" s="82" customFormat="1" ht="14.25" x14ac:dyDescent="0.2">
      <c r="B97" s="183" t="s">
        <v>266</v>
      </c>
      <c r="C97" s="184"/>
      <c r="D97" s="178" t="e">
        <f t="shared" ref="D97:W97" si="44">D98+D99+D107+D114+D117+D118+D119</f>
        <v>#REF!</v>
      </c>
      <c r="E97" s="179" t="e">
        <f t="shared" si="44"/>
        <v>#REF!</v>
      </c>
      <c r="F97" s="179" t="e">
        <f t="shared" si="44"/>
        <v>#REF!</v>
      </c>
      <c r="G97" s="180" t="e">
        <f t="shared" si="44"/>
        <v>#REF!</v>
      </c>
      <c r="H97" s="178">
        <f t="shared" si="44"/>
        <v>5702025.9800000004</v>
      </c>
      <c r="I97" s="179">
        <f t="shared" si="44"/>
        <v>5290112.9800000004</v>
      </c>
      <c r="J97" s="179">
        <f t="shared" si="44"/>
        <v>411913</v>
      </c>
      <c r="K97" s="181">
        <f t="shared" si="44"/>
        <v>0</v>
      </c>
      <c r="L97" s="182" t="e">
        <f t="shared" si="44"/>
        <v>#REF!</v>
      </c>
      <c r="M97" s="179" t="e">
        <f t="shared" si="44"/>
        <v>#REF!</v>
      </c>
      <c r="N97" s="179" t="e">
        <f t="shared" si="44"/>
        <v>#REF!</v>
      </c>
      <c r="O97" s="181" t="e">
        <f t="shared" si="44"/>
        <v>#REF!</v>
      </c>
      <c r="P97" s="257">
        <v>5603561.3399999999</v>
      </c>
      <c r="Q97" s="258">
        <v>5352051.54</v>
      </c>
      <c r="R97" s="258">
        <v>19924.32</v>
      </c>
      <c r="S97" s="262">
        <v>231585.48</v>
      </c>
      <c r="T97" s="182" t="e">
        <f t="shared" si="44"/>
        <v>#REF!</v>
      </c>
      <c r="U97" s="179" t="e">
        <f t="shared" si="44"/>
        <v>#REF!</v>
      </c>
      <c r="V97" s="179" t="e">
        <f t="shared" si="44"/>
        <v>#REF!</v>
      </c>
      <c r="W97" s="181" t="e">
        <f t="shared" si="44"/>
        <v>#REF!</v>
      </c>
    </row>
    <row r="98" spans="1:23" ht="16.5" x14ac:dyDescent="0.3">
      <c r="A98" s="84"/>
      <c r="B98" s="224" t="s">
        <v>267</v>
      </c>
      <c r="C98" s="220" t="s">
        <v>268</v>
      </c>
      <c r="D98" s="201" t="e">
        <f>SUM(E98:G98)</f>
        <v>#REF!</v>
      </c>
      <c r="E98" s="202">
        <v>38985</v>
      </c>
      <c r="F98" s="202" t="e">
        <f>'[4]9. Vzdelávanie'!#REF!</f>
        <v>#REF!</v>
      </c>
      <c r="G98" s="203" t="e">
        <f>'[4]9. Vzdelávanie'!#REF!</f>
        <v>#REF!</v>
      </c>
      <c r="H98" s="201">
        <f>SUM(I98:K98)</f>
        <v>63657</v>
      </c>
      <c r="I98" s="202">
        <v>63657</v>
      </c>
      <c r="J98" s="202">
        <v>0</v>
      </c>
      <c r="K98" s="204">
        <v>0</v>
      </c>
      <c r="L98" s="205" t="e">
        <f>SUM(M98:O98)</f>
        <v>#REF!</v>
      </c>
      <c r="M98" s="202" t="e">
        <f>'[4]9. Vzdelávanie'!#REF!</f>
        <v>#REF!</v>
      </c>
      <c r="N98" s="202" t="e">
        <f>'[4]9. Vzdelávanie'!#REF!</f>
        <v>#REF!</v>
      </c>
      <c r="O98" s="204" t="e">
        <f>'[4]9. Vzdelávanie'!#REF!</f>
        <v>#REF!</v>
      </c>
      <c r="P98" s="249">
        <v>2198.3000000000002</v>
      </c>
      <c r="Q98" s="250">
        <v>2198.3000000000002</v>
      </c>
      <c r="R98" s="250">
        <v>0</v>
      </c>
      <c r="S98" s="251">
        <v>0</v>
      </c>
      <c r="T98" s="205">
        <f>SUM(U98:W98)</f>
        <v>4292</v>
      </c>
      <c r="U98" s="202">
        <f>'[4]9. Vzdelávanie'!$H$4</f>
        <v>4292</v>
      </c>
      <c r="V98" s="202">
        <f>'[4]9. Vzdelávanie'!$I$4</f>
        <v>0</v>
      </c>
      <c r="W98" s="204">
        <f>'[4]9. Vzdelávanie'!$J$4</f>
        <v>0</v>
      </c>
    </row>
    <row r="99" spans="1:23" ht="15.75" x14ac:dyDescent="0.25">
      <c r="A99" s="84"/>
      <c r="B99" s="224" t="s">
        <v>269</v>
      </c>
      <c r="C99" s="215" t="s">
        <v>270</v>
      </c>
      <c r="D99" s="201" t="e">
        <f t="shared" ref="D99:W99" si="45">SUM(D100:D106)</f>
        <v>#REF!</v>
      </c>
      <c r="E99" s="202" t="e">
        <f t="shared" si="45"/>
        <v>#REF!</v>
      </c>
      <c r="F99" s="202" t="e">
        <f t="shared" si="45"/>
        <v>#REF!</v>
      </c>
      <c r="G99" s="203" t="e">
        <f t="shared" si="45"/>
        <v>#REF!</v>
      </c>
      <c r="H99" s="201">
        <f t="shared" si="45"/>
        <v>1549169</v>
      </c>
      <c r="I99" s="202">
        <f t="shared" si="45"/>
        <v>1139518</v>
      </c>
      <c r="J99" s="202">
        <f t="shared" si="45"/>
        <v>409651</v>
      </c>
      <c r="K99" s="204">
        <f t="shared" si="45"/>
        <v>0</v>
      </c>
      <c r="L99" s="205" t="e">
        <f t="shared" si="45"/>
        <v>#REF!</v>
      </c>
      <c r="M99" s="202" t="e">
        <f t="shared" si="45"/>
        <v>#REF!</v>
      </c>
      <c r="N99" s="202" t="e">
        <f t="shared" si="45"/>
        <v>#REF!</v>
      </c>
      <c r="O99" s="204" t="e">
        <f t="shared" si="45"/>
        <v>#REF!</v>
      </c>
      <c r="P99" s="249">
        <v>1169183</v>
      </c>
      <c r="Q99" s="250">
        <v>1169183</v>
      </c>
      <c r="R99" s="250">
        <v>0</v>
      </c>
      <c r="S99" s="251">
        <v>0</v>
      </c>
      <c r="T99" s="205" t="e">
        <f t="shared" si="45"/>
        <v>#REF!</v>
      </c>
      <c r="U99" s="202" t="e">
        <f t="shared" si="45"/>
        <v>#REF!</v>
      </c>
      <c r="V99" s="202" t="e">
        <f t="shared" si="45"/>
        <v>#REF!</v>
      </c>
      <c r="W99" s="204" t="e">
        <f t="shared" si="45"/>
        <v>#REF!</v>
      </c>
    </row>
    <row r="100" spans="1:23" ht="15.75" x14ac:dyDescent="0.25">
      <c r="A100" s="84"/>
      <c r="B100" s="91">
        <v>1</v>
      </c>
      <c r="C100" s="107" t="s">
        <v>271</v>
      </c>
      <c r="D100" s="93" t="e">
        <f t="shared" ref="D100:D106" si="46">SUM(E100:G100)</f>
        <v>#REF!</v>
      </c>
      <c r="E100" s="94">
        <v>134470</v>
      </c>
      <c r="F100" s="94" t="e">
        <f>'[4]9. Vzdelávanie'!#REF!</f>
        <v>#REF!</v>
      </c>
      <c r="G100" s="95" t="e">
        <f>'[4]9. Vzdelávanie'!#REF!</f>
        <v>#REF!</v>
      </c>
      <c r="H100" s="93">
        <f t="shared" ref="H100:H106" si="47">SUM(I100:K100)</f>
        <v>137478</v>
      </c>
      <c r="I100" s="94">
        <v>137478</v>
      </c>
      <c r="J100" s="96">
        <v>0</v>
      </c>
      <c r="K100" s="96">
        <v>0</v>
      </c>
      <c r="L100" s="97" t="e">
        <f t="shared" ref="L100:L106" si="48">SUM(M100:O100)</f>
        <v>#REF!</v>
      </c>
      <c r="M100" s="94" t="e">
        <f>'[4]9. Vzdelávanie'!#REF!</f>
        <v>#REF!</v>
      </c>
      <c r="N100" s="94" t="e">
        <f>'[4]9. Vzdelávanie'!#REF!</f>
        <v>#REF!</v>
      </c>
      <c r="O100" s="96" t="e">
        <f>'[4]9. Vzdelávanie'!#REF!</f>
        <v>#REF!</v>
      </c>
      <c r="P100" s="249">
        <v>135961</v>
      </c>
      <c r="Q100" s="252">
        <v>135961</v>
      </c>
      <c r="R100" s="252">
        <v>0</v>
      </c>
      <c r="S100" s="253">
        <v>0</v>
      </c>
      <c r="T100" s="97" t="e">
        <f t="shared" ref="T100:T106" si="49">SUM(U100:W100)</f>
        <v>#REF!</v>
      </c>
      <c r="U100" s="94">
        <f>'[5]9. Vzdelávanie'!$Q$9</f>
        <v>1431</v>
      </c>
      <c r="V100" s="94" t="e">
        <f>'[4]9. Vzdelávanie'!$I$33</f>
        <v>#REF!</v>
      </c>
      <c r="W100" s="96" t="e">
        <f>'[4]9. Vzdelávanie'!$J$33</f>
        <v>#REF!</v>
      </c>
    </row>
    <row r="101" spans="1:23" ht="15.75" x14ac:dyDescent="0.25">
      <c r="A101" s="84"/>
      <c r="B101" s="91">
        <v>2</v>
      </c>
      <c r="C101" s="107" t="s">
        <v>272</v>
      </c>
      <c r="D101" s="93" t="e">
        <f t="shared" si="46"/>
        <v>#REF!</v>
      </c>
      <c r="E101" s="94">
        <v>244187</v>
      </c>
      <c r="F101" s="94" t="e">
        <f>'[4]9. Vzdelávanie'!#REF!</f>
        <v>#REF!</v>
      </c>
      <c r="G101" s="95" t="e">
        <f>'[4]9. Vzdelávanie'!#REF!</f>
        <v>#REF!</v>
      </c>
      <c r="H101" s="93">
        <f t="shared" si="47"/>
        <v>263081</v>
      </c>
      <c r="I101" s="94">
        <v>263081</v>
      </c>
      <c r="J101" s="96">
        <v>0</v>
      </c>
      <c r="K101" s="96">
        <v>0</v>
      </c>
      <c r="L101" s="97" t="e">
        <f t="shared" si="48"/>
        <v>#REF!</v>
      </c>
      <c r="M101" s="94" t="e">
        <f>'[4]9. Vzdelávanie'!#REF!</f>
        <v>#REF!</v>
      </c>
      <c r="N101" s="94" t="e">
        <f>'[4]9. Vzdelávanie'!#REF!</f>
        <v>#REF!</v>
      </c>
      <c r="O101" s="96" t="e">
        <f>'[4]9. Vzdelávanie'!#REF!</f>
        <v>#REF!</v>
      </c>
      <c r="P101" s="249">
        <v>272978</v>
      </c>
      <c r="Q101" s="252">
        <v>272978</v>
      </c>
      <c r="R101" s="252">
        <v>0</v>
      </c>
      <c r="S101" s="253">
        <v>0</v>
      </c>
      <c r="T101" s="97" t="e">
        <f t="shared" si="49"/>
        <v>#REF!</v>
      </c>
      <c r="U101" s="94">
        <f>'[5]9. Vzdelávanie'!$Q$18</f>
        <v>1479615</v>
      </c>
      <c r="V101" s="94" t="e">
        <f>'[4]9. Vzdelávanie'!$I$34</f>
        <v>#REF!</v>
      </c>
      <c r="W101" s="96" t="e">
        <f>'[4]9. Vzdelávanie'!$J$34</f>
        <v>#REF!</v>
      </c>
    </row>
    <row r="102" spans="1:23" ht="15.75" x14ac:dyDescent="0.25">
      <c r="A102" s="84"/>
      <c r="B102" s="91">
        <v>3</v>
      </c>
      <c r="C102" s="107" t="s">
        <v>273</v>
      </c>
      <c r="D102" s="93" t="e">
        <f t="shared" si="46"/>
        <v>#REF!</v>
      </c>
      <c r="E102" s="94">
        <v>250400</v>
      </c>
      <c r="F102" s="94">
        <v>194592</v>
      </c>
      <c r="G102" s="95" t="e">
        <f>'[4]9. Vzdelávanie'!#REF!</f>
        <v>#REF!</v>
      </c>
      <c r="H102" s="93">
        <f t="shared" si="47"/>
        <v>687716</v>
      </c>
      <c r="I102" s="94">
        <v>278065</v>
      </c>
      <c r="J102" s="94">
        <v>409651</v>
      </c>
      <c r="K102" s="96">
        <v>0</v>
      </c>
      <c r="L102" s="97" t="e">
        <f t="shared" si="48"/>
        <v>#REF!</v>
      </c>
      <c r="M102" s="94" t="e">
        <f>'[4]9. Vzdelávanie'!#REF!</f>
        <v>#REF!</v>
      </c>
      <c r="N102" s="94" t="e">
        <f>'[4]9. Vzdelávanie'!#REF!</f>
        <v>#REF!</v>
      </c>
      <c r="O102" s="96" t="e">
        <f>'[4]9. Vzdelávanie'!#REF!</f>
        <v>#REF!</v>
      </c>
      <c r="P102" s="249">
        <v>284315</v>
      </c>
      <c r="Q102" s="252">
        <v>284315</v>
      </c>
      <c r="R102" s="252">
        <v>0</v>
      </c>
      <c r="S102" s="253">
        <v>0</v>
      </c>
      <c r="T102" s="97">
        <f t="shared" si="49"/>
        <v>147030</v>
      </c>
      <c r="U102" s="94">
        <f>'[5]9. Vzdelávanie'!$Q$19</f>
        <v>147030</v>
      </c>
      <c r="V102" s="94">
        <f>'[4]9. Vzdelávanie'!$I$35</f>
        <v>0</v>
      </c>
      <c r="W102" s="96">
        <f>'[4]9. Vzdelávanie'!$J$35</f>
        <v>0</v>
      </c>
    </row>
    <row r="103" spans="1:23" ht="15.75" x14ac:dyDescent="0.25">
      <c r="A103" s="83"/>
      <c r="B103" s="91">
        <v>4</v>
      </c>
      <c r="C103" s="107" t="s">
        <v>274</v>
      </c>
      <c r="D103" s="93" t="e">
        <f t="shared" si="46"/>
        <v>#REF!</v>
      </c>
      <c r="E103" s="94" t="e">
        <f>'[4]9. Vzdelávanie'!#REF!</f>
        <v>#REF!</v>
      </c>
      <c r="F103" s="94" t="e">
        <f>'[4]9. Vzdelávanie'!#REF!</f>
        <v>#REF!</v>
      </c>
      <c r="G103" s="95" t="e">
        <f>'[4]9. Vzdelávanie'!#REF!</f>
        <v>#REF!</v>
      </c>
      <c r="H103" s="93">
        <f t="shared" si="47"/>
        <v>0</v>
      </c>
      <c r="I103" s="94">
        <v>0</v>
      </c>
      <c r="J103" s="96">
        <v>0</v>
      </c>
      <c r="K103" s="96">
        <v>0</v>
      </c>
      <c r="L103" s="97" t="e">
        <f t="shared" si="48"/>
        <v>#REF!</v>
      </c>
      <c r="M103" s="94" t="e">
        <f>'[4]9. Vzdelávanie'!#REF!</f>
        <v>#REF!</v>
      </c>
      <c r="N103" s="94" t="e">
        <f>'[4]9. Vzdelávanie'!#REF!</f>
        <v>#REF!</v>
      </c>
      <c r="O103" s="96" t="e">
        <f>'[4]9. Vzdelávanie'!#REF!</f>
        <v>#REF!</v>
      </c>
      <c r="P103" s="249">
        <v>0</v>
      </c>
      <c r="Q103" s="252">
        <v>0</v>
      </c>
      <c r="R103" s="252">
        <v>0</v>
      </c>
      <c r="S103" s="253">
        <v>0</v>
      </c>
      <c r="T103" s="97" t="e">
        <f t="shared" si="49"/>
        <v>#REF!</v>
      </c>
      <c r="U103" s="94">
        <f>'[4]9. Vzdelávanie'!$H$38</f>
        <v>0</v>
      </c>
      <c r="V103" s="94">
        <f>'[4]9. Vzdelávanie'!$I$38</f>
        <v>0</v>
      </c>
      <c r="W103" s="96" t="e">
        <f>'[4]9. Vzdelávanie'!$J$38</f>
        <v>#REF!</v>
      </c>
    </row>
    <row r="104" spans="1:23" ht="15.75" x14ac:dyDescent="0.25">
      <c r="A104" s="84"/>
      <c r="B104" s="91">
        <v>5</v>
      </c>
      <c r="C104" s="107" t="s">
        <v>275</v>
      </c>
      <c r="D104" s="93" t="e">
        <f t="shared" si="46"/>
        <v>#REF!</v>
      </c>
      <c r="E104" s="94">
        <v>153560</v>
      </c>
      <c r="F104" s="98" t="e">
        <f>'[4]9. Vzdelávanie'!#REF!</f>
        <v>#REF!</v>
      </c>
      <c r="G104" s="95" t="e">
        <f>'[4]9. Vzdelávanie'!#REF!</f>
        <v>#REF!</v>
      </c>
      <c r="H104" s="93">
        <f t="shared" si="47"/>
        <v>169278</v>
      </c>
      <c r="I104" s="94">
        <v>169278</v>
      </c>
      <c r="J104" s="96">
        <v>0</v>
      </c>
      <c r="K104" s="96">
        <v>0</v>
      </c>
      <c r="L104" s="97" t="e">
        <f t="shared" si="48"/>
        <v>#REF!</v>
      </c>
      <c r="M104" s="94" t="e">
        <f>'[4]9. Vzdelávanie'!#REF!</f>
        <v>#REF!</v>
      </c>
      <c r="N104" s="94" t="e">
        <f>'[4]9. Vzdelávanie'!#REF!</f>
        <v>#REF!</v>
      </c>
      <c r="O104" s="96" t="e">
        <f>'[4]9. Vzdelávanie'!#REF!</f>
        <v>#REF!</v>
      </c>
      <c r="P104" s="249">
        <v>179348</v>
      </c>
      <c r="Q104" s="252">
        <v>179348</v>
      </c>
      <c r="R104" s="252">
        <v>0</v>
      </c>
      <c r="S104" s="253">
        <v>0</v>
      </c>
      <c r="T104" s="97" t="e">
        <f t="shared" si="49"/>
        <v>#REF!</v>
      </c>
      <c r="U104" s="94" t="e">
        <f>'[5]9. Vzdelávanie'!#REF!</f>
        <v>#REF!</v>
      </c>
      <c r="V104" s="94" t="e">
        <f>'[4]9. Vzdelávanie'!$I$39</f>
        <v>#REF!</v>
      </c>
      <c r="W104" s="96" t="e">
        <f>'[4]9. Vzdelávanie'!$J$39</f>
        <v>#REF!</v>
      </c>
    </row>
    <row r="105" spans="1:23" ht="15.75" x14ac:dyDescent="0.25">
      <c r="A105" s="84"/>
      <c r="B105" s="91">
        <v>6</v>
      </c>
      <c r="C105" s="107" t="s">
        <v>276</v>
      </c>
      <c r="D105" s="93" t="e">
        <f t="shared" si="46"/>
        <v>#REF!</v>
      </c>
      <c r="E105" s="94">
        <v>172477</v>
      </c>
      <c r="F105" s="94">
        <v>183944</v>
      </c>
      <c r="G105" s="95" t="e">
        <f>'[4]9. Vzdelávanie'!#REF!</f>
        <v>#REF!</v>
      </c>
      <c r="H105" s="93">
        <f t="shared" si="47"/>
        <v>169490</v>
      </c>
      <c r="I105" s="94">
        <v>169490</v>
      </c>
      <c r="J105" s="96">
        <v>0</v>
      </c>
      <c r="K105" s="96">
        <v>0</v>
      </c>
      <c r="L105" s="97" t="e">
        <f t="shared" si="48"/>
        <v>#REF!</v>
      </c>
      <c r="M105" s="94" t="e">
        <f>'[4]9. Vzdelávanie'!#REF!</f>
        <v>#REF!</v>
      </c>
      <c r="N105" s="94" t="e">
        <f>'[4]9. Vzdelávanie'!#REF!</f>
        <v>#REF!</v>
      </c>
      <c r="O105" s="96" t="e">
        <f>'[4]9. Vzdelávanie'!#REF!</f>
        <v>#REF!</v>
      </c>
      <c r="P105" s="249">
        <v>169555</v>
      </c>
      <c r="Q105" s="252">
        <v>169555</v>
      </c>
      <c r="R105" s="252">
        <v>0</v>
      </c>
      <c r="S105" s="253">
        <v>0</v>
      </c>
      <c r="T105" s="97">
        <f t="shared" si="49"/>
        <v>84028</v>
      </c>
      <c r="U105" s="94">
        <f>'[5]9. Vzdelávanie'!$Q$22</f>
        <v>84028</v>
      </c>
      <c r="V105" s="94">
        <f>'[4]9. Vzdelávanie'!$I$40</f>
        <v>0</v>
      </c>
      <c r="W105" s="96">
        <f>'[4]9. Vzdelávanie'!$J$40</f>
        <v>0</v>
      </c>
    </row>
    <row r="106" spans="1:23" ht="15.75" x14ac:dyDescent="0.25">
      <c r="A106" s="84"/>
      <c r="B106" s="91">
        <v>7</v>
      </c>
      <c r="C106" s="107" t="s">
        <v>277</v>
      </c>
      <c r="D106" s="93" t="e">
        <f t="shared" si="46"/>
        <v>#REF!</v>
      </c>
      <c r="E106" s="94">
        <v>128501</v>
      </c>
      <c r="F106" s="94"/>
      <c r="G106" s="95" t="e">
        <f>'[4]9. Vzdelávanie'!#REF!</f>
        <v>#REF!</v>
      </c>
      <c r="H106" s="93">
        <f t="shared" si="47"/>
        <v>122126</v>
      </c>
      <c r="I106" s="94">
        <v>122126</v>
      </c>
      <c r="J106" s="96">
        <v>0</v>
      </c>
      <c r="K106" s="96">
        <v>0</v>
      </c>
      <c r="L106" s="97" t="e">
        <f t="shared" si="48"/>
        <v>#REF!</v>
      </c>
      <c r="M106" s="94" t="e">
        <f>'[4]9. Vzdelávanie'!#REF!</f>
        <v>#REF!</v>
      </c>
      <c r="N106" s="94" t="e">
        <f>'[4]9. Vzdelávanie'!#REF!</f>
        <v>#REF!</v>
      </c>
      <c r="O106" s="96" t="e">
        <f>'[4]9. Vzdelávanie'!#REF!</f>
        <v>#REF!</v>
      </c>
      <c r="P106" s="249">
        <v>127026</v>
      </c>
      <c r="Q106" s="252">
        <v>127026</v>
      </c>
      <c r="R106" s="252">
        <v>0</v>
      </c>
      <c r="S106" s="253">
        <v>0</v>
      </c>
      <c r="T106" s="97" t="e">
        <f t="shared" si="49"/>
        <v>#REF!</v>
      </c>
      <c r="U106" s="94" t="e">
        <f>'[5]9. Vzdelávanie'!#REF!</f>
        <v>#REF!</v>
      </c>
      <c r="V106" s="94" t="e">
        <f>'[4]9. Vzdelávanie'!$I$43</f>
        <v>#REF!</v>
      </c>
      <c r="W106" s="96" t="e">
        <f>'[4]9. Vzdelávanie'!$J$43</f>
        <v>#REF!</v>
      </c>
    </row>
    <row r="107" spans="1:23" ht="15.75" x14ac:dyDescent="0.25">
      <c r="A107" s="84"/>
      <c r="B107" s="224" t="s">
        <v>278</v>
      </c>
      <c r="C107" s="215" t="s">
        <v>279</v>
      </c>
      <c r="D107" s="201" t="e">
        <f t="shared" ref="D107:W107" si="50">SUM(D108:D113)</f>
        <v>#REF!</v>
      </c>
      <c r="E107" s="202">
        <f t="shared" si="50"/>
        <v>3234702</v>
      </c>
      <c r="F107" s="202" t="e">
        <f t="shared" si="50"/>
        <v>#REF!</v>
      </c>
      <c r="G107" s="203" t="e">
        <f t="shared" si="50"/>
        <v>#REF!</v>
      </c>
      <c r="H107" s="201">
        <f t="shared" si="50"/>
        <v>3200175</v>
      </c>
      <c r="I107" s="202">
        <f t="shared" si="50"/>
        <v>3198395</v>
      </c>
      <c r="J107" s="202">
        <f t="shared" si="50"/>
        <v>1780</v>
      </c>
      <c r="K107" s="204">
        <f t="shared" si="50"/>
        <v>0</v>
      </c>
      <c r="L107" s="205" t="e">
        <f t="shared" si="50"/>
        <v>#REF!</v>
      </c>
      <c r="M107" s="202" t="e">
        <f t="shared" si="50"/>
        <v>#REF!</v>
      </c>
      <c r="N107" s="202" t="e">
        <f t="shared" si="50"/>
        <v>#REF!</v>
      </c>
      <c r="O107" s="204" t="e">
        <f t="shared" si="50"/>
        <v>#REF!</v>
      </c>
      <c r="P107" s="249">
        <v>3506810.61</v>
      </c>
      <c r="Q107" s="250">
        <v>3255300.81</v>
      </c>
      <c r="R107" s="250">
        <v>19924.32</v>
      </c>
      <c r="S107" s="251">
        <v>231585.48</v>
      </c>
      <c r="T107" s="205" t="e">
        <f t="shared" si="50"/>
        <v>#REF!</v>
      </c>
      <c r="U107" s="202">
        <f t="shared" si="50"/>
        <v>5061640</v>
      </c>
      <c r="V107" s="202" t="e">
        <f t="shared" si="50"/>
        <v>#REF!</v>
      </c>
      <c r="W107" s="204" t="e">
        <f t="shared" si="50"/>
        <v>#REF!</v>
      </c>
    </row>
    <row r="108" spans="1:23" ht="15.75" x14ac:dyDescent="0.25">
      <c r="A108" s="84"/>
      <c r="B108" s="91">
        <v>1</v>
      </c>
      <c r="C108" s="107" t="s">
        <v>280</v>
      </c>
      <c r="D108" s="93" t="e">
        <f t="shared" ref="D108:D113" si="51">SUM(E108:G108)</f>
        <v>#REF!</v>
      </c>
      <c r="E108" s="94">
        <v>328366</v>
      </c>
      <c r="F108" s="94" t="e">
        <f>'[4]9. Vzdelávanie'!#REF!</f>
        <v>#REF!</v>
      </c>
      <c r="G108" s="95" t="e">
        <f>'[4]9. Vzdelávanie'!#REF!</f>
        <v>#REF!</v>
      </c>
      <c r="H108" s="93">
        <f t="shared" ref="H108:H113" si="52">SUM(I108:K108)</f>
        <v>282825</v>
      </c>
      <c r="I108" s="94">
        <v>282825</v>
      </c>
      <c r="J108" s="96">
        <v>0</v>
      </c>
      <c r="K108" s="96">
        <v>0</v>
      </c>
      <c r="L108" s="97" t="e">
        <f t="shared" ref="L108:L113" si="53">SUM(M108:O108)</f>
        <v>#REF!</v>
      </c>
      <c r="M108" s="94" t="e">
        <f>'[4]9. Vzdelávanie'!#REF!</f>
        <v>#REF!</v>
      </c>
      <c r="N108" s="94" t="e">
        <f>'[4]9. Vzdelávanie'!#REF!</f>
        <v>#REF!</v>
      </c>
      <c r="O108" s="96" t="e">
        <f>'[4]9. Vzdelávanie'!#REF!</f>
        <v>#REF!</v>
      </c>
      <c r="P108" s="249">
        <v>282259</v>
      </c>
      <c r="Q108" s="252">
        <v>282259</v>
      </c>
      <c r="R108" s="252">
        <v>0</v>
      </c>
      <c r="S108" s="253">
        <v>0</v>
      </c>
      <c r="T108" s="97" t="e">
        <f t="shared" ref="T108:T113" si="54">SUM(U108:W108)</f>
        <v>#REF!</v>
      </c>
      <c r="U108" s="94">
        <f>'[5]9. Vzdelávanie'!$Q$25</f>
        <v>185514</v>
      </c>
      <c r="V108" s="94" t="e">
        <f>'[4]9. Vzdelávanie'!$I$46</f>
        <v>#REF!</v>
      </c>
      <c r="W108" s="96" t="e">
        <f>'[4]9. Vzdelávanie'!$J$46</f>
        <v>#REF!</v>
      </c>
    </row>
    <row r="109" spans="1:23" ht="15.75" x14ac:dyDescent="0.25">
      <c r="A109" s="84"/>
      <c r="B109" s="91">
        <v>2</v>
      </c>
      <c r="C109" s="107" t="s">
        <v>281</v>
      </c>
      <c r="D109" s="93" t="e">
        <f t="shared" si="51"/>
        <v>#REF!</v>
      </c>
      <c r="E109" s="94">
        <v>570052</v>
      </c>
      <c r="F109" s="94">
        <v>69468</v>
      </c>
      <c r="G109" s="95" t="e">
        <f>'[4]9. Vzdelávanie'!#REF!</f>
        <v>#REF!</v>
      </c>
      <c r="H109" s="93">
        <f t="shared" si="52"/>
        <v>581965</v>
      </c>
      <c r="I109" s="94">
        <v>581965</v>
      </c>
      <c r="J109" s="96">
        <v>0</v>
      </c>
      <c r="K109" s="96">
        <v>0</v>
      </c>
      <c r="L109" s="97" t="e">
        <f t="shared" si="53"/>
        <v>#REF!</v>
      </c>
      <c r="M109" s="94" t="e">
        <f>'[4]9. Vzdelávanie'!#REF!</f>
        <v>#REF!</v>
      </c>
      <c r="N109" s="94" t="e">
        <f>'[4]9. Vzdelávanie'!#REF!</f>
        <v>#REF!</v>
      </c>
      <c r="O109" s="96" t="e">
        <f>'[4]9. Vzdelávanie'!#REF!</f>
        <v>#REF!</v>
      </c>
      <c r="P109" s="249">
        <v>546122</v>
      </c>
      <c r="Q109" s="252">
        <v>546122</v>
      </c>
      <c r="R109" s="252">
        <v>0</v>
      </c>
      <c r="S109" s="253">
        <v>0</v>
      </c>
      <c r="T109" s="97" t="e">
        <f t="shared" si="54"/>
        <v>#REF!</v>
      </c>
      <c r="U109" s="94">
        <f>'[5]9. Vzdelávanie'!$Q$26</f>
        <v>33520</v>
      </c>
      <c r="V109" s="94" t="e">
        <f>'[4]9. Vzdelávanie'!$I$47</f>
        <v>#REF!</v>
      </c>
      <c r="W109" s="96" t="e">
        <f>'[4]9. Vzdelávanie'!$J$47</f>
        <v>#REF!</v>
      </c>
    </row>
    <row r="110" spans="1:23" ht="15.75" x14ac:dyDescent="0.25">
      <c r="A110" s="108"/>
      <c r="B110" s="91">
        <v>3</v>
      </c>
      <c r="C110" s="107" t="s">
        <v>282</v>
      </c>
      <c r="D110" s="93" t="e">
        <f t="shared" si="51"/>
        <v>#REF!</v>
      </c>
      <c r="E110" s="94">
        <v>787656</v>
      </c>
      <c r="F110" s="94" t="e">
        <f>'[4]9. Vzdelávanie'!#REF!</f>
        <v>#REF!</v>
      </c>
      <c r="G110" s="95" t="e">
        <f>'[4]9. Vzdelávanie'!#REF!</f>
        <v>#REF!</v>
      </c>
      <c r="H110" s="93">
        <f t="shared" si="52"/>
        <v>851849</v>
      </c>
      <c r="I110" s="94">
        <v>851849</v>
      </c>
      <c r="J110" s="96">
        <v>0</v>
      </c>
      <c r="K110" s="96">
        <v>0</v>
      </c>
      <c r="L110" s="97" t="e">
        <f t="shared" si="53"/>
        <v>#REF!</v>
      </c>
      <c r="M110" s="94" t="e">
        <f>'[4]9. Vzdelávanie'!#REF!</f>
        <v>#REF!</v>
      </c>
      <c r="N110" s="94" t="e">
        <f>'[4]9. Vzdelávanie'!#REF!</f>
        <v>#REF!</v>
      </c>
      <c r="O110" s="96" t="e">
        <f>'[4]9. Vzdelávanie'!#REF!</f>
        <v>#REF!</v>
      </c>
      <c r="P110" s="249">
        <v>1151774.29</v>
      </c>
      <c r="Q110" s="252">
        <v>920188.81</v>
      </c>
      <c r="R110" s="252">
        <v>0</v>
      </c>
      <c r="S110" s="271">
        <v>231585.48</v>
      </c>
      <c r="T110" s="97">
        <f t="shared" si="54"/>
        <v>4018433</v>
      </c>
      <c r="U110" s="94">
        <f>'[5]9. Vzdelávanie'!$Q$27</f>
        <v>3786847</v>
      </c>
      <c r="V110" s="94">
        <f>'[4]9. Vzdelávanie'!$I$48</f>
        <v>0</v>
      </c>
      <c r="W110" s="96">
        <f>'[4]9. Vzdelávanie'!$J$48</f>
        <v>231586</v>
      </c>
    </row>
    <row r="111" spans="1:23" ht="15.75" x14ac:dyDescent="0.25">
      <c r="A111" s="108"/>
      <c r="B111" s="91">
        <v>4</v>
      </c>
      <c r="C111" s="107" t="s">
        <v>283</v>
      </c>
      <c r="D111" s="93" t="e">
        <f t="shared" si="51"/>
        <v>#REF!</v>
      </c>
      <c r="E111" s="94">
        <v>643464</v>
      </c>
      <c r="F111" s="94"/>
      <c r="G111" s="95" t="e">
        <f>'[4]9. Vzdelávanie'!#REF!</f>
        <v>#REF!</v>
      </c>
      <c r="H111" s="93">
        <f t="shared" si="52"/>
        <v>610772</v>
      </c>
      <c r="I111" s="94">
        <v>608992</v>
      </c>
      <c r="J111" s="94">
        <v>1780</v>
      </c>
      <c r="K111" s="96">
        <v>0</v>
      </c>
      <c r="L111" s="97" t="e">
        <f t="shared" si="53"/>
        <v>#REF!</v>
      </c>
      <c r="M111" s="94" t="e">
        <f>'[4]9. Vzdelávanie'!#REF!</f>
        <v>#REF!</v>
      </c>
      <c r="N111" s="94" t="e">
        <f>'[4]9. Vzdelávanie'!#REF!</f>
        <v>#REF!</v>
      </c>
      <c r="O111" s="96" t="e">
        <f>'[4]9. Vzdelávanie'!#REF!</f>
        <v>#REF!</v>
      </c>
      <c r="P111" s="249">
        <v>606541</v>
      </c>
      <c r="Q111" s="252">
        <v>606541</v>
      </c>
      <c r="R111" s="252">
        <v>0</v>
      </c>
      <c r="S111" s="253">
        <v>0</v>
      </c>
      <c r="T111" s="97" t="e">
        <f t="shared" si="54"/>
        <v>#REF!</v>
      </c>
      <c r="U111" s="94">
        <f>'[5]9. Vzdelávanie'!$Q$36</f>
        <v>0</v>
      </c>
      <c r="V111" s="94" t="e">
        <f>'[4]9. Vzdelávanie'!$I$53</f>
        <v>#REF!</v>
      </c>
      <c r="W111" s="96" t="e">
        <f>'[4]9. Vzdelávanie'!$J$53</f>
        <v>#REF!</v>
      </c>
    </row>
    <row r="112" spans="1:23" ht="15.75" x14ac:dyDescent="0.25">
      <c r="A112" s="108"/>
      <c r="B112" s="91">
        <v>5</v>
      </c>
      <c r="C112" s="107" t="s">
        <v>284</v>
      </c>
      <c r="D112" s="93" t="e">
        <f t="shared" si="51"/>
        <v>#REF!</v>
      </c>
      <c r="E112" s="94">
        <v>596449</v>
      </c>
      <c r="F112" s="94" t="e">
        <f>'[4]9. Vzdelávanie'!#REF!</f>
        <v>#REF!</v>
      </c>
      <c r="G112" s="95" t="e">
        <f>'[4]9. Vzdelávanie'!#REF!</f>
        <v>#REF!</v>
      </c>
      <c r="H112" s="93">
        <f t="shared" si="52"/>
        <v>554735</v>
      </c>
      <c r="I112" s="94">
        <v>554735</v>
      </c>
      <c r="J112" s="96">
        <v>0</v>
      </c>
      <c r="K112" s="96">
        <v>0</v>
      </c>
      <c r="L112" s="97" t="e">
        <f t="shared" si="53"/>
        <v>#REF!</v>
      </c>
      <c r="M112" s="94" t="e">
        <f>'[4]9. Vzdelávanie'!#REF!</f>
        <v>#REF!</v>
      </c>
      <c r="N112" s="94" t="e">
        <f>'[4]9. Vzdelávanie'!#REF!</f>
        <v>#REF!</v>
      </c>
      <c r="O112" s="96" t="e">
        <f>'[4]9. Vzdelávanie'!#REF!</f>
        <v>#REF!</v>
      </c>
      <c r="P112" s="249">
        <v>576050</v>
      </c>
      <c r="Q112" s="252">
        <v>576050</v>
      </c>
      <c r="R112" s="252">
        <v>0</v>
      </c>
      <c r="S112" s="253">
        <v>0</v>
      </c>
      <c r="T112" s="97" t="e">
        <f t="shared" si="54"/>
        <v>#REF!</v>
      </c>
      <c r="U112" s="94">
        <f>'[5]9. Vzdelávanie'!$Q$37</f>
        <v>1055759</v>
      </c>
      <c r="V112" s="94">
        <f>'[4]9. Vzdelávanie'!$I$54</f>
        <v>4320</v>
      </c>
      <c r="W112" s="96" t="e">
        <f>'[4]9. Vzdelávanie'!$J$54</f>
        <v>#REF!</v>
      </c>
    </row>
    <row r="113" spans="1:23" ht="15.75" x14ac:dyDescent="0.25">
      <c r="A113" s="108"/>
      <c r="B113" s="91">
        <v>6</v>
      </c>
      <c r="C113" s="107" t="s">
        <v>285</v>
      </c>
      <c r="D113" s="93" t="e">
        <f t="shared" si="51"/>
        <v>#REF!</v>
      </c>
      <c r="E113" s="94">
        <v>308715</v>
      </c>
      <c r="F113" s="94" t="e">
        <f>'[4]9. Vzdelávanie'!#REF!</f>
        <v>#REF!</v>
      </c>
      <c r="G113" s="95" t="e">
        <f>'[4]9. Vzdelávanie'!#REF!</f>
        <v>#REF!</v>
      </c>
      <c r="H113" s="93">
        <f t="shared" si="52"/>
        <v>318029</v>
      </c>
      <c r="I113" s="94">
        <v>318029</v>
      </c>
      <c r="J113" s="96">
        <v>0</v>
      </c>
      <c r="K113" s="96">
        <v>0</v>
      </c>
      <c r="L113" s="97" t="e">
        <f t="shared" si="53"/>
        <v>#REF!</v>
      </c>
      <c r="M113" s="94" t="e">
        <f>'[4]9. Vzdelávanie'!#REF!</f>
        <v>#REF!</v>
      </c>
      <c r="N113" s="94" t="e">
        <f>'[4]9. Vzdelávanie'!#REF!</f>
        <v>#REF!</v>
      </c>
      <c r="O113" s="96" t="e">
        <f>'[4]9. Vzdelávanie'!#REF!</f>
        <v>#REF!</v>
      </c>
      <c r="P113" s="249">
        <v>344064.32</v>
      </c>
      <c r="Q113" s="252">
        <v>324140</v>
      </c>
      <c r="R113" s="272">
        <v>19924.32</v>
      </c>
      <c r="S113" s="253">
        <v>0</v>
      </c>
      <c r="T113" s="97">
        <f t="shared" si="54"/>
        <v>0</v>
      </c>
      <c r="U113" s="94">
        <f>'[5]9. Vzdelávanie'!$Q$38</f>
        <v>0</v>
      </c>
      <c r="V113" s="94">
        <f>'[5]9. Vzdelávanie'!$R$38</f>
        <v>0</v>
      </c>
      <c r="W113" s="96">
        <f>'[4]9. Vzdelávanie'!$J$55</f>
        <v>0</v>
      </c>
    </row>
    <row r="114" spans="1:23" ht="15.75" x14ac:dyDescent="0.25">
      <c r="A114" s="108"/>
      <c r="B114" s="224" t="s">
        <v>286</v>
      </c>
      <c r="C114" s="215" t="s">
        <v>287</v>
      </c>
      <c r="D114" s="201" t="e">
        <f t="shared" ref="D114:W114" si="55">SUM(D115:D116)</f>
        <v>#REF!</v>
      </c>
      <c r="E114" s="202">
        <f t="shared" si="55"/>
        <v>546333</v>
      </c>
      <c r="F114" s="202" t="e">
        <f t="shared" si="55"/>
        <v>#REF!</v>
      </c>
      <c r="G114" s="203" t="e">
        <f t="shared" si="55"/>
        <v>#REF!</v>
      </c>
      <c r="H114" s="201">
        <f t="shared" si="55"/>
        <v>538949</v>
      </c>
      <c r="I114" s="202">
        <f t="shared" si="55"/>
        <v>538949</v>
      </c>
      <c r="J114" s="202">
        <f t="shared" si="55"/>
        <v>0</v>
      </c>
      <c r="K114" s="204">
        <f t="shared" si="55"/>
        <v>0</v>
      </c>
      <c r="L114" s="205" t="e">
        <f t="shared" si="55"/>
        <v>#REF!</v>
      </c>
      <c r="M114" s="202" t="e">
        <f t="shared" si="55"/>
        <v>#REF!</v>
      </c>
      <c r="N114" s="202" t="e">
        <f t="shared" si="55"/>
        <v>#REF!</v>
      </c>
      <c r="O114" s="204" t="e">
        <f t="shared" si="55"/>
        <v>#REF!</v>
      </c>
      <c r="P114" s="249">
        <v>566109</v>
      </c>
      <c r="Q114" s="250">
        <v>566109</v>
      </c>
      <c r="R114" s="250">
        <v>0</v>
      </c>
      <c r="S114" s="251">
        <v>0</v>
      </c>
      <c r="T114" s="205" t="e">
        <f t="shared" si="55"/>
        <v>#REF!</v>
      </c>
      <c r="U114" s="202" t="e">
        <f t="shared" si="55"/>
        <v>#REF!</v>
      </c>
      <c r="V114" s="202" t="e">
        <f t="shared" si="55"/>
        <v>#REF!</v>
      </c>
      <c r="W114" s="204" t="e">
        <f t="shared" si="55"/>
        <v>#REF!</v>
      </c>
    </row>
    <row r="115" spans="1:23" ht="15.75" x14ac:dyDescent="0.25">
      <c r="A115" s="108"/>
      <c r="B115" s="91">
        <v>1</v>
      </c>
      <c r="C115" s="107" t="s">
        <v>288</v>
      </c>
      <c r="D115" s="93" t="e">
        <f>SUM(E115:G115)</f>
        <v>#REF!</v>
      </c>
      <c r="E115" s="94">
        <v>317206</v>
      </c>
      <c r="F115" s="94" t="e">
        <f>'[4]9. Vzdelávanie'!#REF!</f>
        <v>#REF!</v>
      </c>
      <c r="G115" s="95" t="e">
        <f>'[4]9. Vzdelávanie'!#REF!</f>
        <v>#REF!</v>
      </c>
      <c r="H115" s="93">
        <f>SUM(I115:K115)</f>
        <v>300158</v>
      </c>
      <c r="I115" s="94">
        <v>300158</v>
      </c>
      <c r="J115" s="96">
        <v>0</v>
      </c>
      <c r="K115" s="96">
        <v>0</v>
      </c>
      <c r="L115" s="97" t="e">
        <f>SUM(M115:O115)</f>
        <v>#REF!</v>
      </c>
      <c r="M115" s="94" t="e">
        <f>'[4]9. Vzdelávanie'!#REF!</f>
        <v>#REF!</v>
      </c>
      <c r="N115" s="94" t="e">
        <f>'[4]9. Vzdelávanie'!#REF!</f>
        <v>#REF!</v>
      </c>
      <c r="O115" s="96" t="e">
        <f>'[4]9. Vzdelávanie'!#REF!</f>
        <v>#REF!</v>
      </c>
      <c r="P115" s="249">
        <v>318002</v>
      </c>
      <c r="Q115" s="252">
        <v>318002</v>
      </c>
      <c r="R115" s="252">
        <v>0</v>
      </c>
      <c r="S115" s="253">
        <v>0</v>
      </c>
      <c r="T115" s="97" t="e">
        <f>SUM(U115:W115)</f>
        <v>#REF!</v>
      </c>
      <c r="U115" s="94">
        <f>'[5]9. Vzdelávanie'!$Q$46</f>
        <v>403289</v>
      </c>
      <c r="V115" s="94" t="e">
        <f>'[4]9. Vzdelávanie'!$I$59</f>
        <v>#REF!</v>
      </c>
      <c r="W115" s="96" t="e">
        <f>'[4]9. Vzdelávanie'!$J$59</f>
        <v>#REF!</v>
      </c>
    </row>
    <row r="116" spans="1:23" ht="15.75" x14ac:dyDescent="0.25">
      <c r="A116" s="108"/>
      <c r="B116" s="91">
        <v>2</v>
      </c>
      <c r="C116" s="107" t="s">
        <v>289</v>
      </c>
      <c r="D116" s="93" t="e">
        <f>SUM(E116:G116)</f>
        <v>#REF!</v>
      </c>
      <c r="E116" s="94">
        <v>229127</v>
      </c>
      <c r="F116" s="94" t="e">
        <f>'[4]9. Vzdelávanie'!#REF!</f>
        <v>#REF!</v>
      </c>
      <c r="G116" s="95" t="e">
        <f>'[4]9. Vzdelávanie'!#REF!</f>
        <v>#REF!</v>
      </c>
      <c r="H116" s="93">
        <f>SUM(I116:K116)</f>
        <v>238791</v>
      </c>
      <c r="I116" s="94">
        <v>238791</v>
      </c>
      <c r="J116" s="96">
        <v>0</v>
      </c>
      <c r="K116" s="96">
        <v>0</v>
      </c>
      <c r="L116" s="97" t="e">
        <f>SUM(M116:O116)</f>
        <v>#REF!</v>
      </c>
      <c r="M116" s="94" t="e">
        <f>'[4]9. Vzdelávanie'!#REF!</f>
        <v>#REF!</v>
      </c>
      <c r="N116" s="94" t="e">
        <f>'[4]9. Vzdelávanie'!#REF!</f>
        <v>#REF!</v>
      </c>
      <c r="O116" s="96" t="e">
        <f>'[4]9. Vzdelávanie'!#REF!</f>
        <v>#REF!</v>
      </c>
      <c r="P116" s="249">
        <v>248107</v>
      </c>
      <c r="Q116" s="252">
        <v>248107</v>
      </c>
      <c r="R116" s="252">
        <v>0</v>
      </c>
      <c r="S116" s="253">
        <v>0</v>
      </c>
      <c r="T116" s="97" t="e">
        <f>SUM(U116:W116)</f>
        <v>#REF!</v>
      </c>
      <c r="U116" s="94" t="e">
        <f>'[5]9. Vzdelávanie'!#REF!</f>
        <v>#REF!</v>
      </c>
      <c r="V116" s="94" t="e">
        <f>'[4]9. Vzdelávanie'!$I$60</f>
        <v>#REF!</v>
      </c>
      <c r="W116" s="96" t="e">
        <f>'[4]9. Vzdelávanie'!$J$60</f>
        <v>#REF!</v>
      </c>
    </row>
    <row r="117" spans="1:23" ht="15.75" x14ac:dyDescent="0.25">
      <c r="A117" s="108"/>
      <c r="B117" s="230" t="s">
        <v>290</v>
      </c>
      <c r="C117" s="215" t="s">
        <v>291</v>
      </c>
      <c r="D117" s="201" t="e">
        <f>SUM(E117:G117)</f>
        <v>#REF!</v>
      </c>
      <c r="E117" s="202">
        <v>131871</v>
      </c>
      <c r="F117" s="202" t="e">
        <f>'[4]9. Vzdelávanie'!#REF!</f>
        <v>#REF!</v>
      </c>
      <c r="G117" s="203" t="e">
        <f>'[4]9. Vzdelávanie'!#REF!</f>
        <v>#REF!</v>
      </c>
      <c r="H117" s="201">
        <f>SUM(I117:K117)</f>
        <v>154105.49</v>
      </c>
      <c r="I117" s="202">
        <v>154105.49</v>
      </c>
      <c r="J117" s="202">
        <v>0</v>
      </c>
      <c r="K117" s="204">
        <v>0</v>
      </c>
      <c r="L117" s="205" t="e">
        <f>SUM(M117:O117)</f>
        <v>#REF!</v>
      </c>
      <c r="M117" s="202" t="e">
        <f>'[4]9. Vzdelávanie'!#REF!</f>
        <v>#REF!</v>
      </c>
      <c r="N117" s="202" t="e">
        <f>'[4]9. Vzdelávanie'!#REF!</f>
        <v>#REF!</v>
      </c>
      <c r="O117" s="204" t="e">
        <f>'[4]9. Vzdelávanie'!#REF!</f>
        <v>#REF!</v>
      </c>
      <c r="P117" s="249">
        <v>157758.09</v>
      </c>
      <c r="Q117" s="273">
        <v>157758.09</v>
      </c>
      <c r="R117" s="250">
        <v>0</v>
      </c>
      <c r="S117" s="251">
        <v>0</v>
      </c>
      <c r="T117" s="205">
        <f>SUM(U117:W117)</f>
        <v>212760</v>
      </c>
      <c r="U117" s="202">
        <f>'[4]9. Vzdelávanie'!$H$61</f>
        <v>212760</v>
      </c>
      <c r="V117" s="202">
        <f>'[4]9. Vzdelávanie'!$I$61</f>
        <v>0</v>
      </c>
      <c r="W117" s="204">
        <f>'[4]9. Vzdelávanie'!$J$61</f>
        <v>0</v>
      </c>
    </row>
    <row r="118" spans="1:23" ht="13.5" x14ac:dyDescent="0.25">
      <c r="A118" s="108"/>
      <c r="B118" s="230" t="s">
        <v>292</v>
      </c>
      <c r="C118" s="231" t="s">
        <v>293</v>
      </c>
      <c r="D118" s="201" t="e">
        <f>SUM(E118:G118)</f>
        <v>#REF!</v>
      </c>
      <c r="E118" s="202">
        <v>204439</v>
      </c>
      <c r="F118" s="202"/>
      <c r="G118" s="203" t="e">
        <f>'[4]9. Vzdelávanie'!#REF!</f>
        <v>#REF!</v>
      </c>
      <c r="H118" s="201">
        <f>SUM(I118:K118)</f>
        <v>195970.49</v>
      </c>
      <c r="I118" s="202">
        <v>195488.49</v>
      </c>
      <c r="J118" s="202">
        <v>482</v>
      </c>
      <c r="K118" s="204">
        <v>0</v>
      </c>
      <c r="L118" s="205" t="e">
        <f>SUM(M118:O118)</f>
        <v>#REF!</v>
      </c>
      <c r="M118" s="202" t="e">
        <f>'[4]9. Vzdelávanie'!#REF!</f>
        <v>#REF!</v>
      </c>
      <c r="N118" s="202" t="e">
        <f>'[4]9. Vzdelávanie'!#REF!</f>
        <v>#REF!</v>
      </c>
      <c r="O118" s="204" t="e">
        <f>'[4]9. Vzdelávanie'!#REF!</f>
        <v>#REF!</v>
      </c>
      <c r="P118" s="249">
        <v>201502.34</v>
      </c>
      <c r="Q118" s="273">
        <v>201502.34</v>
      </c>
      <c r="R118" s="250">
        <v>0</v>
      </c>
      <c r="S118" s="251">
        <v>0</v>
      </c>
      <c r="T118" s="205" t="e">
        <f>SUM(U118:W118)</f>
        <v>#REF!</v>
      </c>
      <c r="U118" s="202">
        <f>'[4]9. Vzdelávanie'!$H$72</f>
        <v>243590</v>
      </c>
      <c r="V118" s="202" t="e">
        <f>'[4]9. Vzdelávanie'!$I$72</f>
        <v>#REF!</v>
      </c>
      <c r="W118" s="204" t="e">
        <f>'[4]9. Vzdelávanie'!$J$72</f>
        <v>#REF!</v>
      </c>
    </row>
    <row r="119" spans="1:23" ht="14.25" thickBot="1" x14ac:dyDescent="0.3">
      <c r="A119" s="108"/>
      <c r="B119" s="232" t="s">
        <v>294</v>
      </c>
      <c r="C119" s="233" t="s">
        <v>295</v>
      </c>
      <c r="D119" s="209" t="e">
        <f>SUM(E119:G119)</f>
        <v>#REF!</v>
      </c>
      <c r="E119" s="210">
        <v>0</v>
      </c>
      <c r="F119" s="210" t="e">
        <f>'[4]9. Vzdelávanie'!#REF!</f>
        <v>#REF!</v>
      </c>
      <c r="G119" s="211" t="e">
        <f>'[4]9. Vzdelávanie'!#REF!</f>
        <v>#REF!</v>
      </c>
      <c r="H119" s="217">
        <v>0</v>
      </c>
      <c r="I119" s="212">
        <v>0</v>
      </c>
      <c r="J119" s="212">
        <v>0</v>
      </c>
      <c r="K119" s="213">
        <v>0</v>
      </c>
      <c r="L119" s="218" t="e">
        <f>SUM(M119:O119)</f>
        <v>#REF!</v>
      </c>
      <c r="M119" s="210" t="e">
        <f>'[4]9. Vzdelávanie'!#REF!</f>
        <v>#REF!</v>
      </c>
      <c r="N119" s="210" t="e">
        <f>'[4]9. Vzdelávanie'!#REF!</f>
        <v>#REF!</v>
      </c>
      <c r="O119" s="219" t="e">
        <f>'[4]9. Vzdelávanie'!#REF!</f>
        <v>#REF!</v>
      </c>
      <c r="P119" s="259">
        <v>0</v>
      </c>
      <c r="Q119" s="260">
        <v>0</v>
      </c>
      <c r="R119" s="260">
        <v>0</v>
      </c>
      <c r="S119" s="261">
        <v>0</v>
      </c>
      <c r="T119" s="205">
        <f>SUM(U119:W119)</f>
        <v>0</v>
      </c>
      <c r="U119" s="210">
        <f>'[4]9. Vzdelávanie'!$H$73</f>
        <v>0</v>
      </c>
      <c r="V119" s="210">
        <f>'[4]9. Vzdelávanie'!$I$73</f>
        <v>0</v>
      </c>
      <c r="W119" s="219">
        <f>'[4]9. Vzdelávanie'!$J$73</f>
        <v>0</v>
      </c>
    </row>
    <row r="120" spans="1:23" s="82" customFormat="1" ht="14.25" x14ac:dyDescent="0.2">
      <c r="A120" s="116"/>
      <c r="B120" s="183" t="s">
        <v>296</v>
      </c>
      <c r="C120" s="188"/>
      <c r="D120" s="178" t="e">
        <f t="shared" ref="D120:W120" si="56">D121+D122+D129</f>
        <v>#REF!</v>
      </c>
      <c r="E120" s="179">
        <f t="shared" si="56"/>
        <v>238491</v>
      </c>
      <c r="F120" s="179" t="e">
        <f t="shared" si="56"/>
        <v>#REF!</v>
      </c>
      <c r="G120" s="180" t="e">
        <f t="shared" si="56"/>
        <v>#REF!</v>
      </c>
      <c r="H120" s="178" t="e">
        <f t="shared" si="56"/>
        <v>#REF!</v>
      </c>
      <c r="I120" s="179">
        <f t="shared" si="56"/>
        <v>191345</v>
      </c>
      <c r="J120" s="179" t="e">
        <f t="shared" si="56"/>
        <v>#REF!</v>
      </c>
      <c r="K120" s="181">
        <f t="shared" si="56"/>
        <v>0</v>
      </c>
      <c r="L120" s="178" t="e">
        <f t="shared" si="56"/>
        <v>#REF!</v>
      </c>
      <c r="M120" s="179" t="e">
        <f t="shared" si="56"/>
        <v>#REF!</v>
      </c>
      <c r="N120" s="179" t="e">
        <f t="shared" si="56"/>
        <v>#REF!</v>
      </c>
      <c r="O120" s="181" t="e">
        <f t="shared" si="56"/>
        <v>#REF!</v>
      </c>
      <c r="P120" s="274">
        <v>773128.95</v>
      </c>
      <c r="Q120" s="258">
        <v>293226.87</v>
      </c>
      <c r="R120" s="258">
        <v>479902.08</v>
      </c>
      <c r="S120" s="262">
        <v>0</v>
      </c>
      <c r="T120" s="178" t="e">
        <f t="shared" si="56"/>
        <v>#REF!</v>
      </c>
      <c r="U120" s="179" t="e">
        <f t="shared" si="56"/>
        <v>#REF!</v>
      </c>
      <c r="V120" s="179" t="e">
        <f t="shared" si="56"/>
        <v>#REF!</v>
      </c>
      <c r="W120" s="181" t="e">
        <f t="shared" si="56"/>
        <v>#REF!</v>
      </c>
    </row>
    <row r="121" spans="1:23" ht="16.5" x14ac:dyDescent="0.3">
      <c r="A121" s="84"/>
      <c r="B121" s="224" t="s">
        <v>297</v>
      </c>
      <c r="C121" s="220" t="s">
        <v>298</v>
      </c>
      <c r="D121" s="201" t="e">
        <f>SUM(E121:G121)</f>
        <v>#REF!</v>
      </c>
      <c r="E121" s="202">
        <v>1794</v>
      </c>
      <c r="F121" s="202" t="e">
        <f>'[4]10. Šport'!#REF!</f>
        <v>#REF!</v>
      </c>
      <c r="G121" s="203" t="e">
        <f>'[4]10. Šport'!#REF!</f>
        <v>#REF!</v>
      </c>
      <c r="H121" s="201">
        <f>SUM(I121:K121)</f>
        <v>456</v>
      </c>
      <c r="I121" s="202">
        <v>456</v>
      </c>
      <c r="J121" s="202">
        <v>0</v>
      </c>
      <c r="K121" s="204">
        <v>0</v>
      </c>
      <c r="L121" s="201" t="e">
        <f>SUM(M121:O121)</f>
        <v>#REF!</v>
      </c>
      <c r="M121" s="202" t="e">
        <f>'[4]10. Šport'!#REF!</f>
        <v>#REF!</v>
      </c>
      <c r="N121" s="202" t="e">
        <f>'[4]10. Šport'!#REF!</f>
        <v>#REF!</v>
      </c>
      <c r="O121" s="204" t="e">
        <f>'[4]10. Šport'!#REF!</f>
        <v>#REF!</v>
      </c>
      <c r="P121" s="275">
        <v>242.5</v>
      </c>
      <c r="Q121" s="250">
        <v>242.5</v>
      </c>
      <c r="R121" s="250">
        <v>0</v>
      </c>
      <c r="S121" s="251">
        <v>0</v>
      </c>
      <c r="T121" s="201">
        <f>SUM(U121:W121)</f>
        <v>500</v>
      </c>
      <c r="U121" s="202">
        <f>'[4]10. Šport'!$H$4</f>
        <v>500</v>
      </c>
      <c r="V121" s="202">
        <f>'[4]10. Šport'!$I$4</f>
        <v>0</v>
      </c>
      <c r="W121" s="204">
        <f>'[4]10. Šport'!$J$4</f>
        <v>0</v>
      </c>
    </row>
    <row r="122" spans="1:23" ht="15.75" x14ac:dyDescent="0.25">
      <c r="A122" s="84"/>
      <c r="B122" s="224" t="s">
        <v>299</v>
      </c>
      <c r="C122" s="215" t="s">
        <v>300</v>
      </c>
      <c r="D122" s="201" t="e">
        <f t="shared" ref="D122:V122" si="57">SUM(D123:D127)</f>
        <v>#REF!</v>
      </c>
      <c r="E122" s="202">
        <f t="shared" si="57"/>
        <v>167023</v>
      </c>
      <c r="F122" s="202" t="e">
        <f t="shared" si="57"/>
        <v>#REF!</v>
      </c>
      <c r="G122" s="203" t="e">
        <f t="shared" si="57"/>
        <v>#REF!</v>
      </c>
      <c r="H122" s="201" t="e">
        <f t="shared" si="57"/>
        <v>#REF!</v>
      </c>
      <c r="I122" s="202">
        <f t="shared" si="57"/>
        <v>140889</v>
      </c>
      <c r="J122" s="202" t="e">
        <f t="shared" si="57"/>
        <v>#REF!</v>
      </c>
      <c r="K122" s="204">
        <f t="shared" si="57"/>
        <v>0</v>
      </c>
      <c r="L122" s="201" t="e">
        <f t="shared" si="57"/>
        <v>#REF!</v>
      </c>
      <c r="M122" s="202" t="e">
        <f t="shared" si="57"/>
        <v>#REF!</v>
      </c>
      <c r="N122" s="202" t="e">
        <f t="shared" si="57"/>
        <v>#REF!</v>
      </c>
      <c r="O122" s="204" t="e">
        <f t="shared" si="57"/>
        <v>#REF!</v>
      </c>
      <c r="P122" s="275">
        <v>722886.45</v>
      </c>
      <c r="Q122" s="250">
        <v>242984.37</v>
      </c>
      <c r="R122" s="250">
        <v>479902.08</v>
      </c>
      <c r="S122" s="251">
        <v>0</v>
      </c>
      <c r="T122" s="201">
        <f t="shared" si="57"/>
        <v>125644</v>
      </c>
      <c r="U122" s="202">
        <f>SUM(U123:U128)</f>
        <v>137644</v>
      </c>
      <c r="V122" s="202">
        <f t="shared" si="57"/>
        <v>0</v>
      </c>
      <c r="W122" s="204">
        <f>SUM(W123:W128)</f>
        <v>0</v>
      </c>
    </row>
    <row r="123" spans="1:23" ht="15.75" x14ac:dyDescent="0.25">
      <c r="A123" s="84"/>
      <c r="B123" s="91">
        <v>1</v>
      </c>
      <c r="C123" s="107" t="s">
        <v>301</v>
      </c>
      <c r="D123" s="93" t="e">
        <f t="shared" ref="D123:D129" si="58">SUM(E123:G123)</f>
        <v>#REF!</v>
      </c>
      <c r="E123" s="94">
        <v>58794</v>
      </c>
      <c r="F123" s="94" t="e">
        <f>'[4]10. Šport'!#REF!</f>
        <v>#REF!</v>
      </c>
      <c r="G123" s="95" t="e">
        <f>'[4]10. Šport'!#REF!</f>
        <v>#REF!</v>
      </c>
      <c r="H123" s="93">
        <f t="shared" ref="H123:H129" si="59">SUM(I123:K123)</f>
        <v>16299</v>
      </c>
      <c r="I123" s="94">
        <v>16299</v>
      </c>
      <c r="J123" s="94">
        <v>0</v>
      </c>
      <c r="K123" s="96">
        <v>0</v>
      </c>
      <c r="L123" s="93" t="e">
        <f t="shared" ref="L123:L129" si="60">SUM(M123:O123)</f>
        <v>#REF!</v>
      </c>
      <c r="M123" s="94" t="e">
        <f>'[4]10. Šport'!#REF!</f>
        <v>#REF!</v>
      </c>
      <c r="N123" s="94" t="e">
        <f>'[4]10. Šport'!#REF!</f>
        <v>#REF!</v>
      </c>
      <c r="O123" s="96" t="e">
        <f>'[4]10. Šport'!#REF!</f>
        <v>#REF!</v>
      </c>
      <c r="P123" s="275">
        <v>52074.76</v>
      </c>
      <c r="Q123" s="252">
        <v>52074.76</v>
      </c>
      <c r="R123" s="252">
        <v>0</v>
      </c>
      <c r="S123" s="253">
        <v>0</v>
      </c>
      <c r="T123" s="93">
        <f t="shared" ref="T123:T129" si="61">SUM(U123:W123)</f>
        <v>42170</v>
      </c>
      <c r="U123" s="94">
        <f>'[4]10. Šport'!$H$9</f>
        <v>42170</v>
      </c>
      <c r="V123" s="94">
        <f>'[4]10. Šport'!$I$9</f>
        <v>0</v>
      </c>
      <c r="W123" s="96">
        <f>'[4]10. Šport'!$J$9</f>
        <v>0</v>
      </c>
    </row>
    <row r="124" spans="1:23" ht="15.75" x14ac:dyDescent="0.25">
      <c r="A124" s="84"/>
      <c r="B124" s="91">
        <v>2</v>
      </c>
      <c r="C124" s="107" t="s">
        <v>302</v>
      </c>
      <c r="D124" s="93" t="e">
        <f t="shared" si="58"/>
        <v>#REF!</v>
      </c>
      <c r="E124" s="94">
        <v>43777</v>
      </c>
      <c r="F124" s="94">
        <v>0</v>
      </c>
      <c r="G124" s="95" t="e">
        <f>'[4]10. Šport'!#REF!</f>
        <v>#REF!</v>
      </c>
      <c r="H124" s="93" t="e">
        <f t="shared" si="59"/>
        <v>#REF!</v>
      </c>
      <c r="I124" s="94">
        <v>27121</v>
      </c>
      <c r="J124" s="94" t="e">
        <f>'[4]10. Šport'!#REF!</f>
        <v>#REF!</v>
      </c>
      <c r="K124" s="96">
        <v>0</v>
      </c>
      <c r="L124" s="93" t="e">
        <f t="shared" si="60"/>
        <v>#REF!</v>
      </c>
      <c r="M124" s="94" t="e">
        <f>'[4]10. Šport'!#REF!</f>
        <v>#REF!</v>
      </c>
      <c r="N124" s="94" t="e">
        <f>'[4]10. Šport'!#REF!</f>
        <v>#REF!</v>
      </c>
      <c r="O124" s="96" t="e">
        <f>'[4]10. Šport'!#REF!</f>
        <v>#REF!</v>
      </c>
      <c r="P124" s="275">
        <v>567083.27</v>
      </c>
      <c r="Q124" s="252">
        <v>87181.19</v>
      </c>
      <c r="R124" s="252">
        <v>479902.08</v>
      </c>
      <c r="S124" s="253">
        <v>0</v>
      </c>
      <c r="T124" s="93">
        <f t="shared" si="61"/>
        <v>45954</v>
      </c>
      <c r="U124" s="94">
        <f>'[4]10. Šport'!$H$23</f>
        <v>45954</v>
      </c>
      <c r="V124" s="94">
        <f>'[4]10. Šport'!$I$23</f>
        <v>0</v>
      </c>
      <c r="W124" s="96">
        <f>'[4]10. Šport'!$J$23</f>
        <v>0</v>
      </c>
    </row>
    <row r="125" spans="1:23" ht="15.75" x14ac:dyDescent="0.25">
      <c r="A125" s="84"/>
      <c r="B125" s="91">
        <v>3</v>
      </c>
      <c r="C125" s="107" t="s">
        <v>303</v>
      </c>
      <c r="D125" s="93" t="e">
        <f t="shared" si="58"/>
        <v>#REF!</v>
      </c>
      <c r="E125" s="94">
        <v>11086</v>
      </c>
      <c r="F125" s="94" t="e">
        <f>'[4]10. Šport'!#REF!</f>
        <v>#REF!</v>
      </c>
      <c r="G125" s="95" t="e">
        <f>'[4]10. Šport'!#REF!</f>
        <v>#REF!</v>
      </c>
      <c r="H125" s="93">
        <f t="shared" si="59"/>
        <v>12071</v>
      </c>
      <c r="I125" s="94">
        <v>12071</v>
      </c>
      <c r="J125" s="94">
        <v>0</v>
      </c>
      <c r="K125" s="96">
        <v>0</v>
      </c>
      <c r="L125" s="93" t="e">
        <f t="shared" si="60"/>
        <v>#REF!</v>
      </c>
      <c r="M125" s="94" t="e">
        <f>'[4]10. Šport'!#REF!</f>
        <v>#REF!</v>
      </c>
      <c r="N125" s="94" t="e">
        <f>'[4]10. Šport'!#REF!</f>
        <v>#REF!</v>
      </c>
      <c r="O125" s="96" t="e">
        <f>'[4]10. Šport'!#REF!</f>
        <v>#REF!</v>
      </c>
      <c r="P125" s="275">
        <v>15001.11</v>
      </c>
      <c r="Q125" s="252">
        <v>15001.11</v>
      </c>
      <c r="R125" s="252">
        <v>0</v>
      </c>
      <c r="S125" s="253">
        <v>0</v>
      </c>
      <c r="T125" s="93">
        <f t="shared" si="61"/>
        <v>18820</v>
      </c>
      <c r="U125" s="94">
        <f>'[4]10. Šport'!$H$36</f>
        <v>18820</v>
      </c>
      <c r="V125" s="94">
        <f>'[4]10. Šport'!$I$36</f>
        <v>0</v>
      </c>
      <c r="W125" s="96">
        <f>'[4]10. Šport'!$J$36</f>
        <v>0</v>
      </c>
    </row>
    <row r="126" spans="1:23" ht="15.75" x14ac:dyDescent="0.25">
      <c r="A126" s="84"/>
      <c r="B126" s="91">
        <v>4</v>
      </c>
      <c r="C126" s="107" t="s">
        <v>304</v>
      </c>
      <c r="D126" s="93" t="e">
        <f t="shared" si="58"/>
        <v>#REF!</v>
      </c>
      <c r="E126" s="94">
        <v>51578.5</v>
      </c>
      <c r="F126" s="94" t="e">
        <f>'[4]10. Šport'!#REF!</f>
        <v>#REF!</v>
      </c>
      <c r="G126" s="95" t="e">
        <f>'[4]10. Šport'!#REF!</f>
        <v>#REF!</v>
      </c>
      <c r="H126" s="93">
        <f t="shared" si="59"/>
        <v>83846</v>
      </c>
      <c r="I126" s="94">
        <v>83846</v>
      </c>
      <c r="J126" s="94">
        <v>0</v>
      </c>
      <c r="K126" s="96">
        <v>0</v>
      </c>
      <c r="L126" s="93" t="e">
        <f t="shared" si="60"/>
        <v>#REF!</v>
      </c>
      <c r="M126" s="94" t="e">
        <f>'[4]10. Šport'!#REF!</f>
        <v>#REF!</v>
      </c>
      <c r="N126" s="94" t="e">
        <f>'[4]10. Šport'!#REF!</f>
        <v>#REF!</v>
      </c>
      <c r="O126" s="96" t="e">
        <f>'[4]10. Šport'!#REF!</f>
        <v>#REF!</v>
      </c>
      <c r="P126" s="275">
        <v>85409.57</v>
      </c>
      <c r="Q126" s="252">
        <v>85409.57</v>
      </c>
      <c r="R126" s="252">
        <v>0</v>
      </c>
      <c r="S126" s="253">
        <v>0</v>
      </c>
      <c r="T126" s="93">
        <f t="shared" si="61"/>
        <v>16800</v>
      </c>
      <c r="U126" s="94">
        <f>'[5]10. Šport'!$Q$38</f>
        <v>16800</v>
      </c>
      <c r="V126" s="94">
        <f>'[4]10. Šport'!$I$44</f>
        <v>0</v>
      </c>
      <c r="W126" s="96">
        <f>'[4]10. Šport'!$J$44</f>
        <v>0</v>
      </c>
    </row>
    <row r="127" spans="1:23" ht="15.75" x14ac:dyDescent="0.25">
      <c r="A127" s="84"/>
      <c r="B127" s="91">
        <v>5</v>
      </c>
      <c r="C127" s="107" t="s">
        <v>305</v>
      </c>
      <c r="D127" s="93" t="e">
        <f t="shared" si="58"/>
        <v>#REF!</v>
      </c>
      <c r="E127" s="94">
        <v>1787.5</v>
      </c>
      <c r="F127" s="94" t="e">
        <f>'[4]10. Šport'!#REF!</f>
        <v>#REF!</v>
      </c>
      <c r="G127" s="95" t="e">
        <f>'[4]10. Šport'!#REF!</f>
        <v>#REF!</v>
      </c>
      <c r="H127" s="93">
        <f t="shared" si="59"/>
        <v>1552</v>
      </c>
      <c r="I127" s="94">
        <v>1552</v>
      </c>
      <c r="J127" s="94">
        <v>0</v>
      </c>
      <c r="K127" s="96">
        <v>0</v>
      </c>
      <c r="L127" s="93" t="e">
        <f t="shared" si="60"/>
        <v>#REF!</v>
      </c>
      <c r="M127" s="94" t="e">
        <f>'[4]10. Šport'!#REF!</f>
        <v>#REF!</v>
      </c>
      <c r="N127" s="94" t="e">
        <f>'[4]10. Šport'!#REF!</f>
        <v>#REF!</v>
      </c>
      <c r="O127" s="96" t="e">
        <f>'[4]10. Šport'!#REF!</f>
        <v>#REF!</v>
      </c>
      <c r="P127" s="275">
        <v>3317.74</v>
      </c>
      <c r="Q127" s="252">
        <v>3317.74</v>
      </c>
      <c r="R127" s="252">
        <v>0</v>
      </c>
      <c r="S127" s="253">
        <v>0</v>
      </c>
      <c r="T127" s="93">
        <f t="shared" si="61"/>
        <v>1900</v>
      </c>
      <c r="U127" s="94">
        <f>'[4]10. Šport'!$H$57</f>
        <v>1900</v>
      </c>
      <c r="V127" s="94">
        <f>'[4]10. Šport'!$I$57</f>
        <v>0</v>
      </c>
      <c r="W127" s="96">
        <f>'[4]10. Šport'!$J$57</f>
        <v>0</v>
      </c>
    </row>
    <row r="128" spans="1:23" ht="15.75" x14ac:dyDescent="0.25">
      <c r="A128" s="84"/>
      <c r="B128" s="156">
        <v>6</v>
      </c>
      <c r="C128" s="157" t="s">
        <v>386</v>
      </c>
      <c r="D128" s="111"/>
      <c r="E128" s="105"/>
      <c r="F128" s="105"/>
      <c r="G128" s="119"/>
      <c r="H128" s="111"/>
      <c r="I128" s="105"/>
      <c r="J128" s="105"/>
      <c r="K128" s="106"/>
      <c r="L128" s="111"/>
      <c r="M128" s="105"/>
      <c r="N128" s="105"/>
      <c r="O128" s="119"/>
      <c r="P128" s="275">
        <v>0</v>
      </c>
      <c r="Q128" s="252">
        <v>0</v>
      </c>
      <c r="R128" s="252">
        <v>0</v>
      </c>
      <c r="S128" s="253">
        <v>0</v>
      </c>
      <c r="T128" s="282">
        <f>SUM(U128:W128)</f>
        <v>12000</v>
      </c>
      <c r="U128" s="105">
        <f>'[5]10. Šport'!$Q$56</f>
        <v>12000</v>
      </c>
      <c r="V128" s="105">
        <f>'[4]10. Šport'!$I$63</f>
        <v>0</v>
      </c>
      <c r="W128" s="106">
        <f>'[4]10. Šport'!$J$63</f>
        <v>0</v>
      </c>
    </row>
    <row r="129" spans="1:23" ht="17.25" thickBot="1" x14ac:dyDescent="0.35">
      <c r="A129" s="84"/>
      <c r="B129" s="221" t="s">
        <v>306</v>
      </c>
      <c r="C129" s="222" t="s">
        <v>307</v>
      </c>
      <c r="D129" s="209" t="e">
        <f t="shared" si="58"/>
        <v>#REF!</v>
      </c>
      <c r="E129" s="210">
        <v>69674</v>
      </c>
      <c r="F129" s="210" t="e">
        <f>'[4]10. Šport'!#REF!</f>
        <v>#REF!</v>
      </c>
      <c r="G129" s="211" t="e">
        <f>'[4]10. Šport'!#REF!</f>
        <v>#REF!</v>
      </c>
      <c r="H129" s="217">
        <f t="shared" si="59"/>
        <v>50000</v>
      </c>
      <c r="I129" s="212">
        <v>50000</v>
      </c>
      <c r="J129" s="212">
        <v>0</v>
      </c>
      <c r="K129" s="213">
        <v>0</v>
      </c>
      <c r="L129" s="209" t="e">
        <f t="shared" si="60"/>
        <v>#REF!</v>
      </c>
      <c r="M129" s="210" t="e">
        <f>'[4]10. Šport'!#REF!</f>
        <v>#REF!</v>
      </c>
      <c r="N129" s="210" t="e">
        <f>'[4]10. Šport'!#REF!</f>
        <v>#REF!</v>
      </c>
      <c r="O129" s="219" t="e">
        <f>'[4]10. Šport'!#REF!</f>
        <v>#REF!</v>
      </c>
      <c r="P129" s="276">
        <v>50000</v>
      </c>
      <c r="Q129" s="260">
        <v>50000</v>
      </c>
      <c r="R129" s="260">
        <v>0</v>
      </c>
      <c r="S129" s="261">
        <v>0</v>
      </c>
      <c r="T129" s="209" t="e">
        <f t="shared" si="61"/>
        <v>#REF!</v>
      </c>
      <c r="U129" s="210" t="e">
        <f>'[4]10. Šport'!$H$67</f>
        <v>#REF!</v>
      </c>
      <c r="V129" s="210" t="e">
        <f>'[4]10. Šport'!$I$67</f>
        <v>#REF!</v>
      </c>
      <c r="W129" s="219" t="e">
        <f>'[4]10. Šport'!$J$67</f>
        <v>#REF!</v>
      </c>
    </row>
    <row r="130" spans="1:23" s="82" customFormat="1" ht="14.25" x14ac:dyDescent="0.2">
      <c r="B130" s="183" t="s">
        <v>308</v>
      </c>
      <c r="C130" s="188"/>
      <c r="D130" s="178" t="e">
        <f t="shared" ref="D130:K130" si="62">D131+D132+D137+D138</f>
        <v>#REF!</v>
      </c>
      <c r="E130" s="179">
        <f t="shared" si="62"/>
        <v>516693.98</v>
      </c>
      <c r="F130" s="179" t="e">
        <f t="shared" si="62"/>
        <v>#REF!</v>
      </c>
      <c r="G130" s="180" t="e">
        <f t="shared" si="62"/>
        <v>#REF!</v>
      </c>
      <c r="H130" s="178" t="e">
        <f t="shared" si="62"/>
        <v>#REF!</v>
      </c>
      <c r="I130" s="179" t="e">
        <f t="shared" si="62"/>
        <v>#REF!</v>
      </c>
      <c r="J130" s="179" t="e">
        <f t="shared" si="62"/>
        <v>#REF!</v>
      </c>
      <c r="K130" s="181" t="e">
        <f t="shared" si="62"/>
        <v>#REF!</v>
      </c>
      <c r="L130" s="182" t="e">
        <f>L131+L132+L138+L137</f>
        <v>#REF!</v>
      </c>
      <c r="M130" s="179" t="e">
        <f>M131+M132+M137+M138</f>
        <v>#REF!</v>
      </c>
      <c r="N130" s="179" t="e">
        <f>N131+N132+N137+N138</f>
        <v>#REF!</v>
      </c>
      <c r="O130" s="181" t="e">
        <f>O131+O132+O137+O138</f>
        <v>#REF!</v>
      </c>
      <c r="P130" s="257">
        <v>437280.51</v>
      </c>
      <c r="Q130" s="258">
        <v>394199.44</v>
      </c>
      <c r="R130" s="258">
        <v>45000</v>
      </c>
      <c r="S130" s="262">
        <v>0</v>
      </c>
      <c r="T130" s="182" t="e">
        <f>T131+T132+T138+T137</f>
        <v>#REF!</v>
      </c>
      <c r="U130" s="179" t="e">
        <f>U131+U132+U137+U138</f>
        <v>#REF!</v>
      </c>
      <c r="V130" s="179" t="e">
        <f>V131+V132+V137+V138</f>
        <v>#REF!</v>
      </c>
      <c r="W130" s="181" t="e">
        <f>W131+W132+W137+W138</f>
        <v>#REF!</v>
      </c>
    </row>
    <row r="131" spans="1:23" ht="16.5" x14ac:dyDescent="0.3">
      <c r="A131" s="84"/>
      <c r="B131" s="224" t="s">
        <v>309</v>
      </c>
      <c r="C131" s="220" t="s">
        <v>310</v>
      </c>
      <c r="D131" s="201" t="e">
        <f>SUM(E131:G131)</f>
        <v>#REF!</v>
      </c>
      <c r="E131" s="202">
        <v>9270</v>
      </c>
      <c r="F131" s="202" t="e">
        <f>'[4]11. Kultúra'!#REF!</f>
        <v>#REF!</v>
      </c>
      <c r="G131" s="203" t="e">
        <f>'[4]11. Kultúra'!#REF!</f>
        <v>#REF!</v>
      </c>
      <c r="H131" s="201" t="e">
        <f>SUM(I131:K131)</f>
        <v>#REF!</v>
      </c>
      <c r="I131" s="202" t="e">
        <f>'[4]11. Kultúra'!#REF!</f>
        <v>#REF!</v>
      </c>
      <c r="J131" s="202" t="e">
        <f>'[4]11. Kultúra'!#REF!</f>
        <v>#REF!</v>
      </c>
      <c r="K131" s="204" t="e">
        <f>'[4]11. Kultúra'!#REF!</f>
        <v>#REF!</v>
      </c>
      <c r="L131" s="205" t="e">
        <f>SUM(M131:O131)</f>
        <v>#REF!</v>
      </c>
      <c r="M131" s="202" t="e">
        <f>'[4]11. Kultúra'!#REF!</f>
        <v>#REF!</v>
      </c>
      <c r="N131" s="202" t="e">
        <f>'[4]11. Kultúra'!#REF!</f>
        <v>#REF!</v>
      </c>
      <c r="O131" s="204" t="e">
        <f>'[4]11. Kultúra'!#REF!</f>
        <v>#REF!</v>
      </c>
      <c r="P131" s="249">
        <v>3434.8</v>
      </c>
      <c r="Q131" s="250">
        <v>3434.8</v>
      </c>
      <c r="R131" s="250">
        <v>0</v>
      </c>
      <c r="S131" s="251">
        <v>0</v>
      </c>
      <c r="T131" s="205">
        <f>SUM(U131:W131)</f>
        <v>2940</v>
      </c>
      <c r="U131" s="202">
        <f>'[4]11. Kultúra'!$H$4</f>
        <v>2940</v>
      </c>
      <c r="V131" s="202">
        <f>'[4]11. Kultúra'!$I$4</f>
        <v>0</v>
      </c>
      <c r="W131" s="204">
        <f>'[4]11. Kultúra'!$J$4</f>
        <v>0</v>
      </c>
    </row>
    <row r="132" spans="1:23" ht="15.75" x14ac:dyDescent="0.25">
      <c r="A132" s="84"/>
      <c r="B132" s="224" t="s">
        <v>311</v>
      </c>
      <c r="C132" s="215" t="s">
        <v>312</v>
      </c>
      <c r="D132" s="201" t="e">
        <f t="shared" ref="D132:W132" si="63">SUM(D133:D136)</f>
        <v>#REF!</v>
      </c>
      <c r="E132" s="202">
        <f t="shared" si="63"/>
        <v>474163.98</v>
      </c>
      <c r="F132" s="202" t="e">
        <f t="shared" si="63"/>
        <v>#REF!</v>
      </c>
      <c r="G132" s="203" t="e">
        <f t="shared" si="63"/>
        <v>#REF!</v>
      </c>
      <c r="H132" s="201" t="e">
        <f t="shared" si="63"/>
        <v>#REF!</v>
      </c>
      <c r="I132" s="202" t="e">
        <f t="shared" si="63"/>
        <v>#REF!</v>
      </c>
      <c r="J132" s="202" t="e">
        <f t="shared" si="63"/>
        <v>#REF!</v>
      </c>
      <c r="K132" s="204" t="e">
        <f t="shared" si="63"/>
        <v>#REF!</v>
      </c>
      <c r="L132" s="205" t="e">
        <f t="shared" si="63"/>
        <v>#REF!</v>
      </c>
      <c r="M132" s="202" t="e">
        <f t="shared" si="63"/>
        <v>#REF!</v>
      </c>
      <c r="N132" s="202" t="e">
        <f t="shared" si="63"/>
        <v>#REF!</v>
      </c>
      <c r="O132" s="204" t="e">
        <f t="shared" si="63"/>
        <v>#REF!</v>
      </c>
      <c r="P132" s="249">
        <v>430545.71</v>
      </c>
      <c r="Q132" s="250">
        <v>387464.64</v>
      </c>
      <c r="R132" s="250">
        <v>45000</v>
      </c>
      <c r="S132" s="251">
        <v>0</v>
      </c>
      <c r="T132" s="205" t="e">
        <f t="shared" si="63"/>
        <v>#REF!</v>
      </c>
      <c r="U132" s="202" t="e">
        <f t="shared" si="63"/>
        <v>#REF!</v>
      </c>
      <c r="V132" s="202" t="e">
        <f t="shared" si="63"/>
        <v>#REF!</v>
      </c>
      <c r="W132" s="204" t="e">
        <f t="shared" si="63"/>
        <v>#REF!</v>
      </c>
    </row>
    <row r="133" spans="1:23" ht="15.75" x14ac:dyDescent="0.25">
      <c r="A133" s="84"/>
      <c r="B133" s="91">
        <v>1</v>
      </c>
      <c r="C133" s="107" t="s">
        <v>313</v>
      </c>
      <c r="D133" s="93" t="e">
        <f t="shared" ref="D133:D138" si="64">SUM(E133:G133)</f>
        <v>#REF!</v>
      </c>
      <c r="E133" s="94">
        <v>107434.49</v>
      </c>
      <c r="F133" s="94">
        <v>276258</v>
      </c>
      <c r="G133" s="95" t="e">
        <f>'[4]11. Kultúra'!#REF!</f>
        <v>#REF!</v>
      </c>
      <c r="H133" s="93" t="e">
        <f t="shared" ref="H133:H138" si="65">SUM(I133:K133)</f>
        <v>#REF!</v>
      </c>
      <c r="I133" s="94" t="e">
        <f>'[4]11. Kultúra'!#REF!</f>
        <v>#REF!</v>
      </c>
      <c r="J133" s="94" t="e">
        <f>'[4]11. Kultúra'!#REF!</f>
        <v>#REF!</v>
      </c>
      <c r="K133" s="96" t="e">
        <f>'[4]11. Kultúra'!#REF!</f>
        <v>#REF!</v>
      </c>
      <c r="L133" s="97" t="e">
        <f t="shared" ref="L133:L138" si="66">SUM(M133:O133)</f>
        <v>#REF!</v>
      </c>
      <c r="M133" s="94" t="e">
        <f>'[4]11. Kultúra'!#REF!</f>
        <v>#REF!</v>
      </c>
      <c r="N133" s="94" t="e">
        <f>'[4]11. Kultúra'!#REF!</f>
        <v>#REF!</v>
      </c>
      <c r="O133" s="96" t="e">
        <f>'[4]11. Kultúra'!#REF!</f>
        <v>#REF!</v>
      </c>
      <c r="P133" s="249">
        <v>100378.95</v>
      </c>
      <c r="Q133" s="252">
        <v>100378.95</v>
      </c>
      <c r="R133" s="252">
        <v>0</v>
      </c>
      <c r="S133" s="253">
        <v>0</v>
      </c>
      <c r="T133" s="97">
        <f t="shared" ref="T133:T138" si="67">SUM(U133:W133)</f>
        <v>109400</v>
      </c>
      <c r="U133" s="94">
        <f>'[4]11. Kultúra'!$H$24</f>
        <v>109400</v>
      </c>
      <c r="V133" s="94">
        <f>'[4]11. Kultúra'!$I$24</f>
        <v>0</v>
      </c>
      <c r="W133" s="96">
        <f>'[4]11. Kultúra'!$J$24</f>
        <v>0</v>
      </c>
    </row>
    <row r="134" spans="1:23" ht="15.75" x14ac:dyDescent="0.25">
      <c r="A134" s="84"/>
      <c r="B134" s="91">
        <v>2</v>
      </c>
      <c r="C134" s="107" t="s">
        <v>314</v>
      </c>
      <c r="D134" s="93" t="e">
        <f t="shared" si="64"/>
        <v>#REF!</v>
      </c>
      <c r="E134" s="94">
        <v>2724</v>
      </c>
      <c r="F134" s="94" t="e">
        <f>'[4]11. Kultúra'!#REF!</f>
        <v>#REF!</v>
      </c>
      <c r="G134" s="95" t="e">
        <f>'[4]11. Kultúra'!#REF!</f>
        <v>#REF!</v>
      </c>
      <c r="H134" s="93" t="e">
        <f t="shared" si="65"/>
        <v>#REF!</v>
      </c>
      <c r="I134" s="94" t="e">
        <f>'[4]11. Kultúra'!#REF!</f>
        <v>#REF!</v>
      </c>
      <c r="J134" s="94" t="e">
        <f>'[4]11. Kultúra'!#REF!</f>
        <v>#REF!</v>
      </c>
      <c r="K134" s="96" t="e">
        <f>'[4]11. Kultúra'!#REF!</f>
        <v>#REF!</v>
      </c>
      <c r="L134" s="97" t="e">
        <f t="shared" si="66"/>
        <v>#REF!</v>
      </c>
      <c r="M134" s="94" t="e">
        <f>'[4]11. Kultúra'!#REF!</f>
        <v>#REF!</v>
      </c>
      <c r="N134" s="94" t="e">
        <f>'[4]11. Kultúra'!#REF!</f>
        <v>#REF!</v>
      </c>
      <c r="O134" s="96" t="e">
        <f>'[4]11. Kultúra'!#REF!</f>
        <v>#REF!</v>
      </c>
      <c r="P134" s="249">
        <v>2714.41</v>
      </c>
      <c r="Q134" s="252">
        <v>2714.41</v>
      </c>
      <c r="R134" s="252">
        <v>0</v>
      </c>
      <c r="S134" s="253">
        <v>0</v>
      </c>
      <c r="T134" s="97">
        <f t="shared" si="67"/>
        <v>2355</v>
      </c>
      <c r="U134" s="94">
        <f>'[4]11. Kultúra'!$H$30</f>
        <v>2355</v>
      </c>
      <c r="V134" s="94">
        <f>'[4]11. Kultúra'!$I$30</f>
        <v>0</v>
      </c>
      <c r="W134" s="96">
        <f>'[4]11. Kultúra'!$J$30</f>
        <v>0</v>
      </c>
    </row>
    <row r="135" spans="1:23" ht="15.75" x14ac:dyDescent="0.25">
      <c r="A135" s="84"/>
      <c r="B135" s="91">
        <v>3</v>
      </c>
      <c r="C135" s="107" t="s">
        <v>315</v>
      </c>
      <c r="D135" s="93" t="e">
        <f t="shared" si="64"/>
        <v>#REF!</v>
      </c>
      <c r="E135" s="94">
        <v>347901.49</v>
      </c>
      <c r="F135" s="94">
        <v>80073</v>
      </c>
      <c r="G135" s="95" t="e">
        <f>'[4]11. Kultúra'!#REF!</f>
        <v>#REF!</v>
      </c>
      <c r="H135" s="93" t="e">
        <f t="shared" si="65"/>
        <v>#REF!</v>
      </c>
      <c r="I135" s="94" t="e">
        <f>'[4]11. Kultúra'!#REF!</f>
        <v>#REF!</v>
      </c>
      <c r="J135" s="94" t="e">
        <f>'[4]11. Kultúra'!#REF!</f>
        <v>#REF!</v>
      </c>
      <c r="K135" s="96" t="e">
        <f>'[4]11. Kultúra'!#REF!</f>
        <v>#REF!</v>
      </c>
      <c r="L135" s="97" t="e">
        <f t="shared" si="66"/>
        <v>#REF!</v>
      </c>
      <c r="M135" s="94" t="e">
        <f>'[4]11. Kultúra'!#REF!</f>
        <v>#REF!</v>
      </c>
      <c r="N135" s="94" t="e">
        <f>'[4]11. Kultúra'!#REF!</f>
        <v>#REF!</v>
      </c>
      <c r="O135" s="96" t="e">
        <f>'[4]11. Kultúra'!#REF!</f>
        <v>#REF!</v>
      </c>
      <c r="P135" s="249">
        <v>317027.34999999998</v>
      </c>
      <c r="Q135" s="252">
        <v>273946.28000000003</v>
      </c>
      <c r="R135" s="252">
        <v>45000</v>
      </c>
      <c r="S135" s="253">
        <v>0</v>
      </c>
      <c r="T135" s="97">
        <f t="shared" si="67"/>
        <v>371273</v>
      </c>
      <c r="U135" s="94">
        <f>'[4]11. Kultúra'!$H$43</f>
        <v>306185</v>
      </c>
      <c r="V135" s="94">
        <f>'[4]11. Kultúra'!$I$43</f>
        <v>65088</v>
      </c>
      <c r="W135" s="96">
        <f>'[4]11. Kultúra'!$J$43</f>
        <v>0</v>
      </c>
    </row>
    <row r="136" spans="1:23" ht="15.75" x14ac:dyDescent="0.25">
      <c r="A136" s="84"/>
      <c r="B136" s="91">
        <v>4</v>
      </c>
      <c r="C136" s="107" t="s">
        <v>316</v>
      </c>
      <c r="D136" s="93" t="e">
        <f t="shared" si="64"/>
        <v>#REF!</v>
      </c>
      <c r="E136" s="94">
        <v>16104</v>
      </c>
      <c r="F136" s="94" t="e">
        <f>'[4]11. Kultúra'!#REF!</f>
        <v>#REF!</v>
      </c>
      <c r="G136" s="95" t="e">
        <f>'[4]11. Kultúra'!#REF!</f>
        <v>#REF!</v>
      </c>
      <c r="H136" s="93" t="e">
        <f t="shared" si="65"/>
        <v>#REF!</v>
      </c>
      <c r="I136" s="94" t="e">
        <f>'[4]11. Kultúra'!#REF!</f>
        <v>#REF!</v>
      </c>
      <c r="J136" s="94" t="e">
        <f>'[4]11. Kultúra'!#REF!</f>
        <v>#REF!</v>
      </c>
      <c r="K136" s="96" t="e">
        <f>'[4]11. Kultúra'!#REF!</f>
        <v>#REF!</v>
      </c>
      <c r="L136" s="97" t="e">
        <f t="shared" si="66"/>
        <v>#REF!</v>
      </c>
      <c r="M136" s="94">
        <v>19300</v>
      </c>
      <c r="N136" s="94" t="e">
        <f>'[4]11. Kultúra'!#REF!</f>
        <v>#REF!</v>
      </c>
      <c r="O136" s="96" t="e">
        <f>'[4]11. Kultúra'!#REF!</f>
        <v>#REF!</v>
      </c>
      <c r="P136" s="249">
        <v>10425</v>
      </c>
      <c r="Q136" s="252">
        <v>10425</v>
      </c>
      <c r="R136" s="252">
        <v>0</v>
      </c>
      <c r="S136" s="253">
        <v>0</v>
      </c>
      <c r="T136" s="97" t="e">
        <f t="shared" si="67"/>
        <v>#REF!</v>
      </c>
      <c r="U136" s="94" t="e">
        <f>'[4]11. Kultúra'!$H$141</f>
        <v>#REF!</v>
      </c>
      <c r="V136" s="94" t="e">
        <f>'[4]11. Kultúra'!$I$140</f>
        <v>#REF!</v>
      </c>
      <c r="W136" s="96" t="e">
        <f>'[4]11. Kultúra'!$J$140</f>
        <v>#REF!</v>
      </c>
    </row>
    <row r="137" spans="1:23" ht="15.75" x14ac:dyDescent="0.25">
      <c r="A137" s="84"/>
      <c r="B137" s="224" t="s">
        <v>317</v>
      </c>
      <c r="C137" s="215" t="s">
        <v>318</v>
      </c>
      <c r="D137" s="201" t="e">
        <f t="shared" si="64"/>
        <v>#REF!</v>
      </c>
      <c r="E137" s="202">
        <v>31250</v>
      </c>
      <c r="F137" s="202">
        <v>0</v>
      </c>
      <c r="G137" s="203" t="e">
        <f>'[4]11. Kultúra'!#REF!</f>
        <v>#REF!</v>
      </c>
      <c r="H137" s="201" t="e">
        <f t="shared" si="65"/>
        <v>#REF!</v>
      </c>
      <c r="I137" s="202" t="e">
        <f>'[4]11. Kultúra'!#REF!</f>
        <v>#REF!</v>
      </c>
      <c r="J137" s="202" t="e">
        <f>'[4]11. Kultúra'!#REF!</f>
        <v>#REF!</v>
      </c>
      <c r="K137" s="204" t="e">
        <f>'[4]11. Kultúra'!#REF!</f>
        <v>#REF!</v>
      </c>
      <c r="L137" s="205" t="e">
        <f t="shared" si="66"/>
        <v>#REF!</v>
      </c>
      <c r="M137" s="202">
        <v>3300</v>
      </c>
      <c r="N137" s="202" t="e">
        <f>'[4]11. Kultúra'!#REF!</f>
        <v>#REF!</v>
      </c>
      <c r="O137" s="204" t="e">
        <f>'[4]11. Kultúra'!#REF!</f>
        <v>#REF!</v>
      </c>
      <c r="P137" s="249">
        <v>3300</v>
      </c>
      <c r="Q137" s="250">
        <v>3300</v>
      </c>
      <c r="R137" s="250">
        <v>0</v>
      </c>
      <c r="S137" s="251">
        <v>0</v>
      </c>
      <c r="T137" s="205" t="e">
        <f t="shared" si="67"/>
        <v>#REF!</v>
      </c>
      <c r="U137" s="202">
        <f>'[4]11. Kultúra'!$H$156</f>
        <v>300</v>
      </c>
      <c r="V137" s="202" t="e">
        <f>'[4]11. Kultúra'!$I$156</f>
        <v>#REF!</v>
      </c>
      <c r="W137" s="204" t="e">
        <f>'[4]11. Kultúra'!$J$156</f>
        <v>#REF!</v>
      </c>
    </row>
    <row r="138" spans="1:23" ht="16.5" thickBot="1" x14ac:dyDescent="0.3">
      <c r="A138" s="84"/>
      <c r="B138" s="221" t="s">
        <v>319</v>
      </c>
      <c r="C138" s="216" t="s">
        <v>320</v>
      </c>
      <c r="D138" s="209" t="e">
        <f t="shared" si="64"/>
        <v>#REF!</v>
      </c>
      <c r="E138" s="210">
        <v>2010</v>
      </c>
      <c r="F138" s="210" t="e">
        <f>'[4]11. Kultúra'!#REF!</f>
        <v>#REF!</v>
      </c>
      <c r="G138" s="234" t="e">
        <f>'[4]11. Kultúra'!#REF!</f>
        <v>#REF!</v>
      </c>
      <c r="H138" s="235" t="e">
        <f t="shared" si="65"/>
        <v>#REF!</v>
      </c>
      <c r="I138" s="236" t="e">
        <f>'[4]11. Kultúra'!#REF!</f>
        <v>#REF!</v>
      </c>
      <c r="J138" s="236" t="e">
        <f>'[4]11. Kultúra'!#REF!</f>
        <v>#REF!</v>
      </c>
      <c r="K138" s="237" t="e">
        <f>'[4]11. Kultúra'!#REF!</f>
        <v>#REF!</v>
      </c>
      <c r="L138" s="218" t="e">
        <f t="shared" si="66"/>
        <v>#REF!</v>
      </c>
      <c r="M138" s="210">
        <v>0</v>
      </c>
      <c r="N138" s="210" t="e">
        <f>'[4]11. Kultúra'!#REF!</f>
        <v>#REF!</v>
      </c>
      <c r="O138" s="238" t="e">
        <f>'[4]11. Kultúra'!#REF!</f>
        <v>#REF!</v>
      </c>
      <c r="P138" s="259">
        <v>0</v>
      </c>
      <c r="Q138" s="260">
        <v>0</v>
      </c>
      <c r="R138" s="260">
        <v>0</v>
      </c>
      <c r="S138" s="277">
        <v>0</v>
      </c>
      <c r="T138" s="218" t="e">
        <f t="shared" si="67"/>
        <v>#REF!</v>
      </c>
      <c r="U138" s="210" t="e">
        <f>'[4]11. Kultúra'!$H$160</f>
        <v>#REF!</v>
      </c>
      <c r="V138" s="210" t="e">
        <f>'[4]11. Kultúra'!$I$160</f>
        <v>#REF!</v>
      </c>
      <c r="W138" s="238" t="e">
        <f>'[4]11. Kultúra'!$J$160</f>
        <v>#REF!</v>
      </c>
    </row>
    <row r="139" spans="1:23" s="82" customFormat="1" ht="14.25" x14ac:dyDescent="0.2">
      <c r="B139" s="183" t="s">
        <v>321</v>
      </c>
      <c r="C139" s="188"/>
      <c r="D139" s="178" t="e">
        <f t="shared" ref="D139:W139" si="68">D140+D145+D146+D147+D148+D149+D150</f>
        <v>#REF!</v>
      </c>
      <c r="E139" s="179" t="e">
        <f t="shared" si="68"/>
        <v>#REF!</v>
      </c>
      <c r="F139" s="179" t="e">
        <f t="shared" si="68"/>
        <v>#REF!</v>
      </c>
      <c r="G139" s="180" t="e">
        <f t="shared" si="68"/>
        <v>#REF!</v>
      </c>
      <c r="H139" s="178">
        <f t="shared" si="68"/>
        <v>246839.97999999998</v>
      </c>
      <c r="I139" s="179">
        <f t="shared" si="68"/>
        <v>225512.97999999998</v>
      </c>
      <c r="J139" s="179">
        <f t="shared" si="68"/>
        <v>21327</v>
      </c>
      <c r="K139" s="181">
        <f t="shared" si="68"/>
        <v>0</v>
      </c>
      <c r="L139" s="182" t="e">
        <f t="shared" si="68"/>
        <v>#REF!</v>
      </c>
      <c r="M139" s="179" t="e">
        <f t="shared" si="68"/>
        <v>#REF!</v>
      </c>
      <c r="N139" s="179" t="e">
        <f t="shared" si="68"/>
        <v>#REF!</v>
      </c>
      <c r="O139" s="181" t="e">
        <f t="shared" si="68"/>
        <v>#REF!</v>
      </c>
      <c r="P139" s="257">
        <v>131301.29999999999</v>
      </c>
      <c r="Q139" s="258">
        <v>131151.29999999999</v>
      </c>
      <c r="R139" s="258">
        <v>150</v>
      </c>
      <c r="S139" s="262">
        <v>0</v>
      </c>
      <c r="T139" s="182">
        <f t="shared" si="68"/>
        <v>2267061</v>
      </c>
      <c r="U139" s="179">
        <f t="shared" si="68"/>
        <v>330282</v>
      </c>
      <c r="V139" s="179">
        <f t="shared" si="68"/>
        <v>1936779</v>
      </c>
      <c r="W139" s="181">
        <f t="shared" si="68"/>
        <v>0</v>
      </c>
    </row>
    <row r="140" spans="1:23" ht="15.75" x14ac:dyDescent="0.25">
      <c r="A140" s="84"/>
      <c r="B140" s="224" t="s">
        <v>322</v>
      </c>
      <c r="C140" s="215" t="s">
        <v>323</v>
      </c>
      <c r="D140" s="201" t="e">
        <f t="shared" ref="D140:W140" si="69">SUM(D141:D144)</f>
        <v>#REF!</v>
      </c>
      <c r="E140" s="202" t="e">
        <f t="shared" si="69"/>
        <v>#REF!</v>
      </c>
      <c r="F140" s="202" t="e">
        <f t="shared" si="69"/>
        <v>#REF!</v>
      </c>
      <c r="G140" s="203" t="e">
        <f t="shared" si="69"/>
        <v>#REF!</v>
      </c>
      <c r="H140" s="201">
        <f t="shared" si="69"/>
        <v>219161.49</v>
      </c>
      <c r="I140" s="202">
        <f t="shared" si="69"/>
        <v>197834.49</v>
      </c>
      <c r="J140" s="202">
        <f t="shared" si="69"/>
        <v>21327</v>
      </c>
      <c r="K140" s="204">
        <f t="shared" si="69"/>
        <v>0</v>
      </c>
      <c r="L140" s="205" t="e">
        <f t="shared" si="69"/>
        <v>#REF!</v>
      </c>
      <c r="M140" s="202" t="e">
        <f t="shared" si="69"/>
        <v>#REF!</v>
      </c>
      <c r="N140" s="202" t="e">
        <f t="shared" si="69"/>
        <v>#REF!</v>
      </c>
      <c r="O140" s="204" t="e">
        <f t="shared" si="69"/>
        <v>#REF!</v>
      </c>
      <c r="P140" s="249">
        <v>98209.15</v>
      </c>
      <c r="Q140" s="250">
        <v>98059.15</v>
      </c>
      <c r="R140" s="250">
        <v>150</v>
      </c>
      <c r="S140" s="251">
        <v>0</v>
      </c>
      <c r="T140" s="205">
        <f t="shared" si="69"/>
        <v>2194431</v>
      </c>
      <c r="U140" s="202">
        <f t="shared" si="69"/>
        <v>273132</v>
      </c>
      <c r="V140" s="202">
        <f t="shared" si="69"/>
        <v>1921299</v>
      </c>
      <c r="W140" s="204">
        <f t="shared" si="69"/>
        <v>0</v>
      </c>
    </row>
    <row r="141" spans="1:23" ht="15.75" x14ac:dyDescent="0.25">
      <c r="A141" s="84"/>
      <c r="B141" s="91">
        <v>1</v>
      </c>
      <c r="C141" s="107" t="s">
        <v>324</v>
      </c>
      <c r="D141" s="93" t="e">
        <f t="shared" ref="D141:D150" si="70">SUM(E141:G141)</f>
        <v>#REF!</v>
      </c>
      <c r="E141" s="94">
        <v>180311.49</v>
      </c>
      <c r="F141" s="94" t="e">
        <f>'[4]12. Prostredie pre život'!#REF!</f>
        <v>#REF!</v>
      </c>
      <c r="G141" s="95" t="e">
        <f>'[4]12. Prostredie pre život'!#REF!</f>
        <v>#REF!</v>
      </c>
      <c r="H141" s="93">
        <f t="shared" ref="H141:H150" si="71">SUM(I141:K141)</f>
        <v>194848.49</v>
      </c>
      <c r="I141" s="94">
        <v>194848.49</v>
      </c>
      <c r="J141" s="94">
        <v>0</v>
      </c>
      <c r="K141" s="96">
        <v>0</v>
      </c>
      <c r="L141" s="97" t="e">
        <f t="shared" ref="L141:L150" si="72">SUM(M141:O141)</f>
        <v>#REF!</v>
      </c>
      <c r="M141" s="94" t="e">
        <f>'[4]12. Prostredie pre život'!#REF!</f>
        <v>#REF!</v>
      </c>
      <c r="N141" s="94" t="e">
        <f>'[4]12. Prostredie pre život'!#REF!</f>
        <v>#REF!</v>
      </c>
      <c r="O141" s="96" t="e">
        <f>'[4]12. Prostredie pre život'!#REF!</f>
        <v>#REF!</v>
      </c>
      <c r="P141" s="249">
        <v>94458.92</v>
      </c>
      <c r="Q141" s="252">
        <v>94458.92</v>
      </c>
      <c r="R141" s="252">
        <v>0</v>
      </c>
      <c r="S141" s="253">
        <v>0</v>
      </c>
      <c r="T141" s="97">
        <f t="shared" ref="T141:T150" si="73">SUM(U141:W141)</f>
        <v>117930</v>
      </c>
      <c r="U141" s="94">
        <f>'[4]12. Prostredie pre život'!$H$5</f>
        <v>117930</v>
      </c>
      <c r="V141" s="94">
        <f>'[4]12. Prostredie pre život'!$I$5</f>
        <v>0</v>
      </c>
      <c r="W141" s="96">
        <f>'[4]12. Prostredie pre život'!$J$5</f>
        <v>0</v>
      </c>
    </row>
    <row r="142" spans="1:23" ht="15.75" x14ac:dyDescent="0.25">
      <c r="A142" s="84"/>
      <c r="B142" s="91">
        <v>2</v>
      </c>
      <c r="C142" s="107" t="s">
        <v>325</v>
      </c>
      <c r="D142" s="93" t="e">
        <f t="shared" si="70"/>
        <v>#REF!</v>
      </c>
      <c r="E142" s="94" t="e">
        <f>'[4]12. Prostredie pre život'!#REF!</f>
        <v>#REF!</v>
      </c>
      <c r="F142" s="94" t="e">
        <f>'[4]12. Prostredie pre život'!#REF!</f>
        <v>#REF!</v>
      </c>
      <c r="G142" s="95" t="e">
        <f>'[4]12. Prostredie pre život'!#REF!</f>
        <v>#REF!</v>
      </c>
      <c r="H142" s="93">
        <f t="shared" si="71"/>
        <v>0</v>
      </c>
      <c r="I142" s="94">
        <v>0</v>
      </c>
      <c r="J142" s="94">
        <v>0</v>
      </c>
      <c r="K142" s="96">
        <v>0</v>
      </c>
      <c r="L142" s="97" t="e">
        <f t="shared" si="72"/>
        <v>#REF!</v>
      </c>
      <c r="M142" s="94" t="e">
        <f>'[4]12. Prostredie pre život'!#REF!</f>
        <v>#REF!</v>
      </c>
      <c r="N142" s="94" t="e">
        <f>'[4]12. Prostredie pre život'!#REF!</f>
        <v>#REF!</v>
      </c>
      <c r="O142" s="96" t="e">
        <f>'[4]12. Prostredie pre život'!#REF!</f>
        <v>#REF!</v>
      </c>
      <c r="P142" s="249">
        <v>0</v>
      </c>
      <c r="Q142" s="252">
        <v>0</v>
      </c>
      <c r="R142" s="252">
        <v>0</v>
      </c>
      <c r="S142" s="253">
        <v>0</v>
      </c>
      <c r="T142" s="97">
        <f t="shared" si="73"/>
        <v>450</v>
      </c>
      <c r="U142" s="94">
        <f>'[4]12. Prostredie pre život'!$H$19</f>
        <v>450</v>
      </c>
      <c r="V142" s="94">
        <f>'[4]12. Prostredie pre život'!$I$19</f>
        <v>0</v>
      </c>
      <c r="W142" s="96">
        <f>'[4]12. Prostredie pre život'!$J$19</f>
        <v>0</v>
      </c>
    </row>
    <row r="143" spans="1:23" ht="15.75" x14ac:dyDescent="0.25">
      <c r="A143" s="84"/>
      <c r="B143" s="91">
        <v>3</v>
      </c>
      <c r="C143" s="107" t="s">
        <v>326</v>
      </c>
      <c r="D143" s="93" t="e">
        <f t="shared" si="70"/>
        <v>#REF!</v>
      </c>
      <c r="E143" s="94">
        <v>0</v>
      </c>
      <c r="F143" s="94">
        <v>0</v>
      </c>
      <c r="G143" s="95" t="e">
        <f>'[4]12. Prostredie pre život'!#REF!</f>
        <v>#REF!</v>
      </c>
      <c r="H143" s="93">
        <f t="shared" si="71"/>
        <v>23127</v>
      </c>
      <c r="I143" s="94">
        <v>1800</v>
      </c>
      <c r="J143" s="94">
        <v>21327</v>
      </c>
      <c r="K143" s="96">
        <v>0</v>
      </c>
      <c r="L143" s="97" t="e">
        <f t="shared" si="72"/>
        <v>#REF!</v>
      </c>
      <c r="M143" s="94">
        <v>257173</v>
      </c>
      <c r="N143" s="94" t="e">
        <f>'[4]12. Prostredie pre život'!#REF!</f>
        <v>#REF!</v>
      </c>
      <c r="O143" s="96" t="e">
        <f>'[4]12. Prostredie pre život'!#REF!</f>
        <v>#REF!</v>
      </c>
      <c r="P143" s="249">
        <v>934.03</v>
      </c>
      <c r="Q143" s="252">
        <v>784.03</v>
      </c>
      <c r="R143" s="252">
        <v>150</v>
      </c>
      <c r="S143" s="253">
        <v>0</v>
      </c>
      <c r="T143" s="97">
        <f t="shared" si="73"/>
        <v>2073201</v>
      </c>
      <c r="U143" s="94">
        <f>'[4]12. Prostredie pre život'!$H$21</f>
        <v>151902</v>
      </c>
      <c r="V143" s="94">
        <f>'[4]12. Prostredie pre život'!$I$21</f>
        <v>1921299</v>
      </c>
      <c r="W143" s="96">
        <f>'[4]12. Prostredie pre život'!$J$21</f>
        <v>0</v>
      </c>
    </row>
    <row r="144" spans="1:23" ht="15.75" x14ac:dyDescent="0.25">
      <c r="A144" s="84"/>
      <c r="B144" s="91">
        <v>4</v>
      </c>
      <c r="C144" s="107" t="s">
        <v>327</v>
      </c>
      <c r="D144" s="93" t="e">
        <f t="shared" si="70"/>
        <v>#REF!</v>
      </c>
      <c r="E144" s="94">
        <v>352</v>
      </c>
      <c r="F144" s="94" t="e">
        <f>'[4]12. Prostredie pre život'!#REF!</f>
        <v>#REF!</v>
      </c>
      <c r="G144" s="95" t="e">
        <f>'[4]12. Prostredie pre život'!#REF!</f>
        <v>#REF!</v>
      </c>
      <c r="H144" s="93">
        <f t="shared" si="71"/>
        <v>1186</v>
      </c>
      <c r="I144" s="94">
        <v>1186</v>
      </c>
      <c r="J144" s="94">
        <v>0</v>
      </c>
      <c r="K144" s="96">
        <v>0</v>
      </c>
      <c r="L144" s="97" t="e">
        <f t="shared" si="72"/>
        <v>#REF!</v>
      </c>
      <c r="M144" s="94" t="e">
        <f>'[4]12. Prostredie pre život'!#REF!</f>
        <v>#REF!</v>
      </c>
      <c r="N144" s="94" t="e">
        <f>'[4]12. Prostredie pre život'!#REF!</f>
        <v>#REF!</v>
      </c>
      <c r="O144" s="96" t="e">
        <f>'[4]12. Prostredie pre život'!#REF!</f>
        <v>#REF!</v>
      </c>
      <c r="P144" s="249">
        <v>2816.2</v>
      </c>
      <c r="Q144" s="252">
        <v>2816.2</v>
      </c>
      <c r="R144" s="252">
        <v>0</v>
      </c>
      <c r="S144" s="253">
        <v>0</v>
      </c>
      <c r="T144" s="97">
        <f t="shared" si="73"/>
        <v>2850</v>
      </c>
      <c r="U144" s="94">
        <f>'[4]12. Prostredie pre život'!$H$39</f>
        <v>2850</v>
      </c>
      <c r="V144" s="94">
        <f>'[4]12. Prostredie pre život'!$I$39</f>
        <v>0</v>
      </c>
      <c r="W144" s="96">
        <f>'[4]12. Prostredie pre život'!$J$39</f>
        <v>0</v>
      </c>
    </row>
    <row r="145" spans="1:23" ht="16.5" x14ac:dyDescent="0.3">
      <c r="A145" s="84"/>
      <c r="B145" s="224" t="s">
        <v>328</v>
      </c>
      <c r="C145" s="220" t="s">
        <v>329</v>
      </c>
      <c r="D145" s="201" t="e">
        <f t="shared" si="70"/>
        <v>#REF!</v>
      </c>
      <c r="E145" s="202">
        <v>3182</v>
      </c>
      <c r="F145" s="202" t="e">
        <f>'[4]12. Prostredie pre život'!#REF!</f>
        <v>#REF!</v>
      </c>
      <c r="G145" s="203" t="e">
        <f>'[4]12. Prostredie pre život'!#REF!</f>
        <v>#REF!</v>
      </c>
      <c r="H145" s="201">
        <f t="shared" si="71"/>
        <v>0</v>
      </c>
      <c r="I145" s="202">
        <v>0</v>
      </c>
      <c r="J145" s="202">
        <v>0</v>
      </c>
      <c r="K145" s="204">
        <v>0</v>
      </c>
      <c r="L145" s="205" t="e">
        <f t="shared" si="72"/>
        <v>#REF!</v>
      </c>
      <c r="M145" s="202" t="e">
        <f>'[4]12. Prostredie pre život'!#REF!</f>
        <v>#REF!</v>
      </c>
      <c r="N145" s="202" t="e">
        <f>'[4]12. Prostredie pre život'!#REF!</f>
        <v>#REF!</v>
      </c>
      <c r="O145" s="204" t="e">
        <f>'[4]12. Prostredie pre život'!#REF!</f>
        <v>#REF!</v>
      </c>
      <c r="P145" s="249">
        <v>0</v>
      </c>
      <c r="Q145" s="250">
        <v>0</v>
      </c>
      <c r="R145" s="250">
        <v>0</v>
      </c>
      <c r="S145" s="251">
        <v>0</v>
      </c>
      <c r="T145" s="205">
        <f t="shared" si="73"/>
        <v>1825</v>
      </c>
      <c r="U145" s="202">
        <f>'[4]12. Prostredie pre život'!$H$45</f>
        <v>1825</v>
      </c>
      <c r="V145" s="202">
        <f>'[4]12. Prostredie pre život'!$I$45</f>
        <v>0</v>
      </c>
      <c r="W145" s="204">
        <f>'[4]12. Prostredie pre život'!$J$45</f>
        <v>0</v>
      </c>
    </row>
    <row r="146" spans="1:23" ht="16.5" x14ac:dyDescent="0.3">
      <c r="A146" s="108"/>
      <c r="B146" s="239" t="s">
        <v>330</v>
      </c>
      <c r="C146" s="220" t="s">
        <v>331</v>
      </c>
      <c r="D146" s="201" t="e">
        <f t="shared" si="70"/>
        <v>#REF!</v>
      </c>
      <c r="E146" s="202">
        <v>3711</v>
      </c>
      <c r="F146" s="202" t="e">
        <f>'[4]12. Prostredie pre život'!#REF!</f>
        <v>#REF!</v>
      </c>
      <c r="G146" s="203" t="e">
        <f>'[4]12. Prostredie pre život'!#REF!</f>
        <v>#REF!</v>
      </c>
      <c r="H146" s="201">
        <f t="shared" si="71"/>
        <v>1180</v>
      </c>
      <c r="I146" s="202">
        <v>1180</v>
      </c>
      <c r="J146" s="202">
        <v>0</v>
      </c>
      <c r="K146" s="204">
        <v>0</v>
      </c>
      <c r="L146" s="205" t="e">
        <f t="shared" si="72"/>
        <v>#REF!</v>
      </c>
      <c r="M146" s="202" t="e">
        <f>'[4]12. Prostredie pre život'!#REF!</f>
        <v>#REF!</v>
      </c>
      <c r="N146" s="202" t="e">
        <f>'[4]12. Prostredie pre život'!#REF!</f>
        <v>#REF!</v>
      </c>
      <c r="O146" s="204" t="e">
        <f>'[4]12. Prostredie pre život'!#REF!</f>
        <v>#REF!</v>
      </c>
      <c r="P146" s="249">
        <v>4522.07</v>
      </c>
      <c r="Q146" s="250">
        <v>4522.07</v>
      </c>
      <c r="R146" s="250">
        <v>0</v>
      </c>
      <c r="S146" s="251">
        <v>0</v>
      </c>
      <c r="T146" s="205">
        <f t="shared" si="73"/>
        <v>13840</v>
      </c>
      <c r="U146" s="202">
        <f>'[4]12. Prostredie pre život'!$H$48</f>
        <v>6840</v>
      </c>
      <c r="V146" s="202">
        <f>'[4]12. Prostredie pre život'!$I$48</f>
        <v>7000</v>
      </c>
      <c r="W146" s="204">
        <f>'[4]12. Prostredie pre život'!$J$48</f>
        <v>0</v>
      </c>
    </row>
    <row r="147" spans="1:23" ht="16.5" x14ac:dyDescent="0.3">
      <c r="A147" s="108"/>
      <c r="B147" s="239" t="s">
        <v>332</v>
      </c>
      <c r="C147" s="220" t="s">
        <v>333</v>
      </c>
      <c r="D147" s="201" t="e">
        <f t="shared" si="70"/>
        <v>#REF!</v>
      </c>
      <c r="E147" s="202">
        <v>164</v>
      </c>
      <c r="F147" s="202" t="e">
        <f>'[4]12. Prostredie pre život'!#REF!</f>
        <v>#REF!</v>
      </c>
      <c r="G147" s="203" t="e">
        <f>'[4]12. Prostredie pre život'!#REF!</f>
        <v>#REF!</v>
      </c>
      <c r="H147" s="201">
        <f t="shared" si="71"/>
        <v>248</v>
      </c>
      <c r="I147" s="202">
        <v>248</v>
      </c>
      <c r="J147" s="202">
        <v>0</v>
      </c>
      <c r="K147" s="204">
        <v>0</v>
      </c>
      <c r="L147" s="205" t="e">
        <f t="shared" si="72"/>
        <v>#REF!</v>
      </c>
      <c r="M147" s="202" t="e">
        <f>'[4]12. Prostredie pre život'!#REF!</f>
        <v>#REF!</v>
      </c>
      <c r="N147" s="202" t="e">
        <f>'[4]12. Prostredie pre život'!#REF!</f>
        <v>#REF!</v>
      </c>
      <c r="O147" s="204" t="e">
        <f>'[4]12. Prostredie pre život'!#REF!</f>
        <v>#REF!</v>
      </c>
      <c r="P147" s="249">
        <v>77.87</v>
      </c>
      <c r="Q147" s="250">
        <v>77.87</v>
      </c>
      <c r="R147" s="250">
        <v>0</v>
      </c>
      <c r="S147" s="251">
        <v>0</v>
      </c>
      <c r="T147" s="205">
        <f t="shared" si="73"/>
        <v>75</v>
      </c>
      <c r="U147" s="202">
        <f>'[4]12. Prostredie pre život'!$H$60</f>
        <v>75</v>
      </c>
      <c r="V147" s="202">
        <f>'[4]12. Prostredie pre život'!$I$60</f>
        <v>0</v>
      </c>
      <c r="W147" s="204">
        <f>'[4]12. Prostredie pre život'!$J$60</f>
        <v>0</v>
      </c>
    </row>
    <row r="148" spans="1:23" ht="16.5" x14ac:dyDescent="0.3">
      <c r="A148" s="108"/>
      <c r="B148" s="239" t="s">
        <v>334</v>
      </c>
      <c r="C148" s="220" t="s">
        <v>335</v>
      </c>
      <c r="D148" s="201" t="e">
        <f t="shared" si="70"/>
        <v>#REF!</v>
      </c>
      <c r="E148" s="202">
        <v>20655</v>
      </c>
      <c r="F148" s="202" t="e">
        <f>'[4]12. Prostredie pre život'!#REF!</f>
        <v>#REF!</v>
      </c>
      <c r="G148" s="203" t="e">
        <f>'[4]12. Prostredie pre život'!#REF!</f>
        <v>#REF!</v>
      </c>
      <c r="H148" s="201">
        <f t="shared" si="71"/>
        <v>15798</v>
      </c>
      <c r="I148" s="202">
        <v>15798</v>
      </c>
      <c r="J148" s="202">
        <v>0</v>
      </c>
      <c r="K148" s="204">
        <v>0</v>
      </c>
      <c r="L148" s="205" t="e">
        <f t="shared" si="72"/>
        <v>#REF!</v>
      </c>
      <c r="M148" s="202" t="e">
        <f>'[4]12. Prostredie pre život'!#REF!</f>
        <v>#REF!</v>
      </c>
      <c r="N148" s="202" t="e">
        <f>'[4]12. Prostredie pre život'!#REF!</f>
        <v>#REF!</v>
      </c>
      <c r="O148" s="204" t="e">
        <f>'[4]12. Prostredie pre život'!#REF!</f>
        <v>#REF!</v>
      </c>
      <c r="P148" s="249">
        <v>15647.47</v>
      </c>
      <c r="Q148" s="250">
        <v>15647.47</v>
      </c>
      <c r="R148" s="250">
        <v>0</v>
      </c>
      <c r="S148" s="251">
        <v>0</v>
      </c>
      <c r="T148" s="205">
        <f t="shared" si="73"/>
        <v>19460</v>
      </c>
      <c r="U148" s="202">
        <f>'[4]12. Prostredie pre život'!$H$62</f>
        <v>19460</v>
      </c>
      <c r="V148" s="202">
        <f>'[4]12. Prostredie pre život'!$I$62</f>
        <v>0</v>
      </c>
      <c r="W148" s="204">
        <f>'[4]12. Prostredie pre život'!$J$62</f>
        <v>0</v>
      </c>
    </row>
    <row r="149" spans="1:23" ht="16.5" x14ac:dyDescent="0.3">
      <c r="A149" s="108"/>
      <c r="B149" s="240" t="s">
        <v>336</v>
      </c>
      <c r="C149" s="241" t="s">
        <v>337</v>
      </c>
      <c r="D149" s="217" t="e">
        <f t="shared" si="70"/>
        <v>#REF!</v>
      </c>
      <c r="E149" s="212">
        <v>11753.49</v>
      </c>
      <c r="F149" s="242">
        <v>0</v>
      </c>
      <c r="G149" s="243" t="e">
        <f>'[4]12. Prostredie pre život'!#REF!</f>
        <v>#REF!</v>
      </c>
      <c r="H149" s="201">
        <f t="shared" si="71"/>
        <v>10452.49</v>
      </c>
      <c r="I149" s="202">
        <v>10452.49</v>
      </c>
      <c r="J149" s="202">
        <v>0</v>
      </c>
      <c r="K149" s="204">
        <v>0</v>
      </c>
      <c r="L149" s="214" t="e">
        <f t="shared" si="72"/>
        <v>#REF!</v>
      </c>
      <c r="M149" s="212" t="e">
        <f>'[4]12. Prostredie pre život'!#REF!</f>
        <v>#REF!</v>
      </c>
      <c r="N149" s="212" t="e">
        <f>'[4]12. Prostredie pre život'!#REF!</f>
        <v>#REF!</v>
      </c>
      <c r="O149" s="213" t="e">
        <f>'[4]12. Prostredie pre život'!#REF!</f>
        <v>#REF!</v>
      </c>
      <c r="P149" s="254">
        <v>12844.74</v>
      </c>
      <c r="Q149" s="255">
        <v>12844.74</v>
      </c>
      <c r="R149" s="255">
        <v>0</v>
      </c>
      <c r="S149" s="256">
        <v>0</v>
      </c>
      <c r="T149" s="214">
        <f t="shared" si="73"/>
        <v>37430</v>
      </c>
      <c r="U149" s="212">
        <f>'[4]12. Prostredie pre život'!$H$69</f>
        <v>28950</v>
      </c>
      <c r="V149" s="212">
        <f>'[4]12. Prostredie pre život'!$I$69</f>
        <v>8480</v>
      </c>
      <c r="W149" s="213">
        <f>'[4]12. Prostredie pre život'!$J$69</f>
        <v>0</v>
      </c>
    </row>
    <row r="150" spans="1:23" ht="16.5" thickBot="1" x14ac:dyDescent="0.3">
      <c r="A150" s="108"/>
      <c r="B150" s="244" t="s">
        <v>338</v>
      </c>
      <c r="C150" s="216" t="s">
        <v>339</v>
      </c>
      <c r="D150" s="209" t="e">
        <f t="shared" si="70"/>
        <v>#REF!</v>
      </c>
      <c r="E150" s="210">
        <v>4000</v>
      </c>
      <c r="F150" s="210" t="e">
        <f>'[4]12. Prostredie pre život'!#REF!</f>
        <v>#REF!</v>
      </c>
      <c r="G150" s="211" t="e">
        <f>'[4]12. Prostredie pre život'!#REF!</f>
        <v>#REF!</v>
      </c>
      <c r="H150" s="217">
        <f t="shared" si="71"/>
        <v>0</v>
      </c>
      <c r="I150" s="212">
        <v>0</v>
      </c>
      <c r="J150" s="212">
        <v>0</v>
      </c>
      <c r="K150" s="213">
        <v>0</v>
      </c>
      <c r="L150" s="218" t="e">
        <f t="shared" si="72"/>
        <v>#REF!</v>
      </c>
      <c r="M150" s="210" t="e">
        <f>'[4]12. Prostredie pre život'!#REF!</f>
        <v>#REF!</v>
      </c>
      <c r="N150" s="210" t="e">
        <f>'[4]12. Prostredie pre život'!#REF!</f>
        <v>#REF!</v>
      </c>
      <c r="O150" s="219" t="e">
        <f>'[4]12. Prostredie pre život'!#REF!</f>
        <v>#REF!</v>
      </c>
      <c r="P150" s="259">
        <v>0</v>
      </c>
      <c r="Q150" s="260">
        <v>0</v>
      </c>
      <c r="R150" s="260">
        <v>0</v>
      </c>
      <c r="S150" s="261">
        <v>0</v>
      </c>
      <c r="T150" s="218">
        <f t="shared" si="73"/>
        <v>0</v>
      </c>
      <c r="U150" s="210">
        <f>'[4]12. Prostredie pre život'!$H$98</f>
        <v>0</v>
      </c>
      <c r="V150" s="210">
        <f>'[4]12. Prostredie pre život'!$I$98</f>
        <v>0</v>
      </c>
      <c r="W150" s="219">
        <f>'[4]12. Prostredie pre život'!$J$98</f>
        <v>0</v>
      </c>
    </row>
    <row r="151" spans="1:23" s="82" customFormat="1" ht="14.25" x14ac:dyDescent="0.2">
      <c r="A151" s="116"/>
      <c r="B151" s="189" t="s">
        <v>340</v>
      </c>
      <c r="C151" s="190" t="s">
        <v>341</v>
      </c>
      <c r="D151" s="178" t="e">
        <f t="shared" ref="D151:W151" si="74">D152+D156+D161+D165+D169+D170+D171+D173</f>
        <v>#REF!</v>
      </c>
      <c r="E151" s="179">
        <f t="shared" si="74"/>
        <v>478345</v>
      </c>
      <c r="F151" s="179" t="e">
        <f t="shared" si="74"/>
        <v>#REF!</v>
      </c>
      <c r="G151" s="180" t="e">
        <f t="shared" si="74"/>
        <v>#REF!</v>
      </c>
      <c r="H151" s="178" t="e">
        <f t="shared" si="74"/>
        <v>#REF!</v>
      </c>
      <c r="I151" s="179" t="e">
        <f t="shared" si="74"/>
        <v>#REF!</v>
      </c>
      <c r="J151" s="179">
        <f t="shared" si="74"/>
        <v>0</v>
      </c>
      <c r="K151" s="181">
        <f t="shared" si="74"/>
        <v>0</v>
      </c>
      <c r="L151" s="182" t="e">
        <f t="shared" si="74"/>
        <v>#REF!</v>
      </c>
      <c r="M151" s="179" t="e">
        <f t="shared" si="74"/>
        <v>#REF!</v>
      </c>
      <c r="N151" s="179" t="e">
        <f t="shared" si="74"/>
        <v>#REF!</v>
      </c>
      <c r="O151" s="181" t="e">
        <f t="shared" si="74"/>
        <v>#REF!</v>
      </c>
      <c r="P151" s="257">
        <v>568946.19999999995</v>
      </c>
      <c r="Q151" s="258">
        <v>554686.36</v>
      </c>
      <c r="R151" s="258">
        <v>14259.84</v>
      </c>
      <c r="S151" s="262">
        <v>0</v>
      </c>
      <c r="T151" s="182" t="e">
        <f t="shared" si="74"/>
        <v>#REF!</v>
      </c>
      <c r="U151" s="179">
        <f t="shared" si="74"/>
        <v>27768</v>
      </c>
      <c r="V151" s="179" t="e">
        <f t="shared" si="74"/>
        <v>#REF!</v>
      </c>
      <c r="W151" s="181" t="e">
        <f t="shared" si="74"/>
        <v>#REF!</v>
      </c>
    </row>
    <row r="152" spans="1:23" ht="15.75" x14ac:dyDescent="0.25">
      <c r="A152" s="108"/>
      <c r="B152" s="224" t="s">
        <v>342</v>
      </c>
      <c r="C152" s="215" t="s">
        <v>343</v>
      </c>
      <c r="D152" s="201" t="e">
        <f t="shared" ref="D152:W152" si="75">SUM(D153:D155)</f>
        <v>#REF!</v>
      </c>
      <c r="E152" s="202">
        <f t="shared" si="75"/>
        <v>16490</v>
      </c>
      <c r="F152" s="202" t="e">
        <f t="shared" si="75"/>
        <v>#REF!</v>
      </c>
      <c r="G152" s="203" t="e">
        <f t="shared" si="75"/>
        <v>#REF!</v>
      </c>
      <c r="H152" s="201">
        <f t="shared" si="75"/>
        <v>21830</v>
      </c>
      <c r="I152" s="202">
        <f t="shared" si="75"/>
        <v>21830</v>
      </c>
      <c r="J152" s="202">
        <f t="shared" si="75"/>
        <v>0</v>
      </c>
      <c r="K152" s="204">
        <f t="shared" si="75"/>
        <v>0</v>
      </c>
      <c r="L152" s="205" t="e">
        <f t="shared" si="75"/>
        <v>#REF!</v>
      </c>
      <c r="M152" s="202" t="e">
        <f t="shared" si="75"/>
        <v>#REF!</v>
      </c>
      <c r="N152" s="202" t="e">
        <f t="shared" si="75"/>
        <v>#REF!</v>
      </c>
      <c r="O152" s="204" t="e">
        <f t="shared" si="75"/>
        <v>#REF!</v>
      </c>
      <c r="P152" s="249">
        <v>34492.82</v>
      </c>
      <c r="Q152" s="250">
        <v>34492.82</v>
      </c>
      <c r="R152" s="250">
        <v>0</v>
      </c>
      <c r="S152" s="251">
        <v>0</v>
      </c>
      <c r="T152" s="205" t="e">
        <f t="shared" si="75"/>
        <v>#REF!</v>
      </c>
      <c r="U152" s="202">
        <f t="shared" si="75"/>
        <v>2000</v>
      </c>
      <c r="V152" s="202" t="e">
        <f t="shared" si="75"/>
        <v>#REF!</v>
      </c>
      <c r="W152" s="204" t="e">
        <f t="shared" si="75"/>
        <v>#REF!</v>
      </c>
    </row>
    <row r="153" spans="1:23" ht="15.75" x14ac:dyDescent="0.25">
      <c r="A153" s="108"/>
      <c r="B153" s="91">
        <v>1</v>
      </c>
      <c r="C153" s="107" t="s">
        <v>344</v>
      </c>
      <c r="D153" s="93" t="e">
        <f>SUM(E153:G153)</f>
        <v>#REF!</v>
      </c>
      <c r="E153" s="94">
        <v>14860</v>
      </c>
      <c r="F153" s="94" t="e">
        <f>'[4]13. Sociálna starostlivosť'!#REF!</f>
        <v>#REF!</v>
      </c>
      <c r="G153" s="95" t="e">
        <f>'[4]13. Sociálna starostlivosť'!#REF!</f>
        <v>#REF!</v>
      </c>
      <c r="H153" s="93">
        <f>SUM(I153:K153)</f>
        <v>12090</v>
      </c>
      <c r="I153" s="94">
        <v>12090</v>
      </c>
      <c r="J153" s="94">
        <v>0</v>
      </c>
      <c r="K153" s="96">
        <v>0</v>
      </c>
      <c r="L153" s="97" t="e">
        <f>SUM(M153:O153)</f>
        <v>#REF!</v>
      </c>
      <c r="M153" s="94">
        <v>15210</v>
      </c>
      <c r="N153" s="94" t="e">
        <f>'[4]13. Sociálna starostlivosť'!#REF!</f>
        <v>#REF!</v>
      </c>
      <c r="O153" s="96" t="e">
        <f>'[4]13. Sociálna starostlivosť'!#REF!</f>
        <v>#REF!</v>
      </c>
      <c r="P153" s="249">
        <v>15210</v>
      </c>
      <c r="Q153" s="252">
        <v>15210</v>
      </c>
      <c r="R153" s="252">
        <v>0</v>
      </c>
      <c r="S153" s="253">
        <v>0</v>
      </c>
      <c r="T153" s="97" t="e">
        <f>SUM(U153:W153)</f>
        <v>#REF!</v>
      </c>
      <c r="U153" s="94">
        <f>'[4]13. Sociálna starostlivosť'!$H$5</f>
        <v>0</v>
      </c>
      <c r="V153" s="94">
        <f>'[4]13. Sociálna starostlivosť'!$I$5</f>
        <v>0</v>
      </c>
      <c r="W153" s="96" t="e">
        <f>'[4]13. Sociálna starostlivosť'!$J$5</f>
        <v>#REF!</v>
      </c>
    </row>
    <row r="154" spans="1:23" ht="15.75" x14ac:dyDescent="0.25">
      <c r="A154" s="108"/>
      <c r="B154" s="91">
        <v>2</v>
      </c>
      <c r="C154" s="107" t="s">
        <v>345</v>
      </c>
      <c r="D154" s="93" t="e">
        <f>SUM(E154:G154)</f>
        <v>#REF!</v>
      </c>
      <c r="E154" s="94">
        <v>1630</v>
      </c>
      <c r="F154" s="94" t="e">
        <f>'[4]13. Sociálna starostlivosť'!#REF!</f>
        <v>#REF!</v>
      </c>
      <c r="G154" s="95" t="e">
        <f>'[4]13. Sociálna starostlivosť'!#REF!</f>
        <v>#REF!</v>
      </c>
      <c r="H154" s="93">
        <f>SUM(I154:K154)</f>
        <v>9740</v>
      </c>
      <c r="I154" s="94">
        <v>9740</v>
      </c>
      <c r="J154" s="94">
        <v>0</v>
      </c>
      <c r="K154" s="96">
        <v>0</v>
      </c>
      <c r="L154" s="97" t="e">
        <f>SUM(M154:O154)</f>
        <v>#REF!</v>
      </c>
      <c r="M154" s="94">
        <v>4010</v>
      </c>
      <c r="N154" s="94" t="e">
        <f>'[4]13. Sociálna starostlivosť'!#REF!</f>
        <v>#REF!</v>
      </c>
      <c r="O154" s="96" t="e">
        <f>'[4]13. Sociálna starostlivosť'!#REF!</f>
        <v>#REF!</v>
      </c>
      <c r="P154" s="249">
        <v>18000</v>
      </c>
      <c r="Q154" s="252">
        <v>18000</v>
      </c>
      <c r="R154" s="252">
        <v>0</v>
      </c>
      <c r="S154" s="253">
        <v>0</v>
      </c>
      <c r="T154" s="97" t="e">
        <f>SUM(U154:W154)</f>
        <v>#REF!</v>
      </c>
      <c r="U154" s="94">
        <f>'[4]13. Sociálna starostlivosť'!$H$7</f>
        <v>0</v>
      </c>
      <c r="V154" s="94" t="e">
        <f>'[4]13. Sociálna starostlivosť'!$I$7</f>
        <v>#REF!</v>
      </c>
      <c r="W154" s="96" t="e">
        <f>'[4]13. Sociálna starostlivosť'!$J$7</f>
        <v>#REF!</v>
      </c>
    </row>
    <row r="155" spans="1:23" ht="15.75" x14ac:dyDescent="0.25">
      <c r="A155" s="108"/>
      <c r="B155" s="91">
        <v>3</v>
      </c>
      <c r="C155" s="107" t="s">
        <v>346</v>
      </c>
      <c r="D155" s="93" t="e">
        <f>SUM(E155:G155)</f>
        <v>#REF!</v>
      </c>
      <c r="E155" s="94">
        <v>0</v>
      </c>
      <c r="F155" s="94" t="e">
        <f>'[4]13. Sociálna starostlivosť'!#REF!</f>
        <v>#REF!</v>
      </c>
      <c r="G155" s="95" t="e">
        <f>'[4]13. Sociálna starostlivosť'!#REF!</f>
        <v>#REF!</v>
      </c>
      <c r="H155" s="93">
        <f>SUM(I155:K155)</f>
        <v>0</v>
      </c>
      <c r="I155" s="94">
        <v>0</v>
      </c>
      <c r="J155" s="94">
        <v>0</v>
      </c>
      <c r="K155" s="96">
        <v>0</v>
      </c>
      <c r="L155" s="97" t="e">
        <f>SUM(M155:O155)</f>
        <v>#REF!</v>
      </c>
      <c r="M155" s="94" t="e">
        <f>'[4]13. Sociálna starostlivosť'!#REF!</f>
        <v>#REF!</v>
      </c>
      <c r="N155" s="94" t="e">
        <f>'[4]13. Sociálna starostlivosť'!#REF!</f>
        <v>#REF!</v>
      </c>
      <c r="O155" s="96" t="e">
        <f>'[4]13. Sociálna starostlivosť'!#REF!</f>
        <v>#REF!</v>
      </c>
      <c r="P155" s="249">
        <v>1282.82</v>
      </c>
      <c r="Q155" s="252">
        <v>1282.82</v>
      </c>
      <c r="R155" s="252">
        <v>0</v>
      </c>
      <c r="S155" s="253">
        <v>0</v>
      </c>
      <c r="T155" s="97">
        <f>SUM(U155:W155)</f>
        <v>2000</v>
      </c>
      <c r="U155" s="94">
        <f>'[4]13. Sociálna starostlivosť'!$H$8</f>
        <v>2000</v>
      </c>
      <c r="V155" s="94">
        <f>'[4]13. Sociálna starostlivosť'!$I$8</f>
        <v>0</v>
      </c>
      <c r="W155" s="96">
        <f>'[4]13. Sociálna starostlivosť'!$J$8</f>
        <v>0</v>
      </c>
    </row>
    <row r="156" spans="1:23" ht="15.75" x14ac:dyDescent="0.25">
      <c r="A156" s="116"/>
      <c r="B156" s="224" t="s">
        <v>347</v>
      </c>
      <c r="C156" s="215" t="s">
        <v>348</v>
      </c>
      <c r="D156" s="201" t="e">
        <f t="shared" ref="D156:W156" si="76">SUM(D157:D160)</f>
        <v>#REF!</v>
      </c>
      <c r="E156" s="202">
        <f t="shared" si="76"/>
        <v>174640</v>
      </c>
      <c r="F156" s="202" t="e">
        <f t="shared" si="76"/>
        <v>#REF!</v>
      </c>
      <c r="G156" s="203" t="e">
        <f t="shared" si="76"/>
        <v>#REF!</v>
      </c>
      <c r="H156" s="201">
        <f t="shared" si="76"/>
        <v>284247</v>
      </c>
      <c r="I156" s="202">
        <f t="shared" si="76"/>
        <v>284247</v>
      </c>
      <c r="J156" s="202">
        <f t="shared" si="76"/>
        <v>0</v>
      </c>
      <c r="K156" s="204">
        <f t="shared" si="76"/>
        <v>0</v>
      </c>
      <c r="L156" s="205" t="e">
        <f t="shared" si="76"/>
        <v>#REF!</v>
      </c>
      <c r="M156" s="202" t="e">
        <f t="shared" si="76"/>
        <v>#REF!</v>
      </c>
      <c r="N156" s="202" t="e">
        <f t="shared" si="76"/>
        <v>#REF!</v>
      </c>
      <c r="O156" s="204" t="e">
        <f t="shared" si="76"/>
        <v>#REF!</v>
      </c>
      <c r="P156" s="249">
        <v>326578.67</v>
      </c>
      <c r="Q156" s="250">
        <v>315061.67</v>
      </c>
      <c r="R156" s="250">
        <v>11517</v>
      </c>
      <c r="S156" s="251">
        <v>0</v>
      </c>
      <c r="T156" s="205" t="e">
        <f t="shared" si="76"/>
        <v>#REF!</v>
      </c>
      <c r="U156" s="202">
        <f t="shared" si="76"/>
        <v>7850</v>
      </c>
      <c r="V156" s="202" t="e">
        <f t="shared" si="76"/>
        <v>#REF!</v>
      </c>
      <c r="W156" s="204" t="e">
        <f t="shared" si="76"/>
        <v>#REF!</v>
      </c>
    </row>
    <row r="157" spans="1:23" ht="15.75" x14ac:dyDescent="0.25">
      <c r="A157" s="116"/>
      <c r="B157" s="91">
        <v>1</v>
      </c>
      <c r="C157" s="107" t="s">
        <v>349</v>
      </c>
      <c r="D157" s="93" t="e">
        <f>SUM(E157:G157)</f>
        <v>#REF!</v>
      </c>
      <c r="E157" s="94">
        <v>112320</v>
      </c>
      <c r="F157" s="94" t="e">
        <f>'[4]13. Sociálna starostlivosť'!#REF!</f>
        <v>#REF!</v>
      </c>
      <c r="G157" s="95" t="e">
        <f>'[4]13. Sociálna starostlivosť'!#REF!</f>
        <v>#REF!</v>
      </c>
      <c r="H157" s="93">
        <f>SUM(I157:K157)</f>
        <v>219207</v>
      </c>
      <c r="I157" s="94">
        <v>219207</v>
      </c>
      <c r="J157" s="94">
        <v>0</v>
      </c>
      <c r="K157" s="96">
        <v>0</v>
      </c>
      <c r="L157" s="97" t="e">
        <f>SUM(M157:O157)</f>
        <v>#REF!</v>
      </c>
      <c r="M157" s="94">
        <v>226400</v>
      </c>
      <c r="N157" s="94" t="e">
        <f>'[4]13. Sociálna starostlivosť'!#REF!</f>
        <v>#REF!</v>
      </c>
      <c r="O157" s="96" t="e">
        <f>'[4]13. Sociálna starostlivosť'!#REF!</f>
        <v>#REF!</v>
      </c>
      <c r="P157" s="249">
        <v>237717</v>
      </c>
      <c r="Q157" s="252">
        <v>226200</v>
      </c>
      <c r="R157" s="252">
        <v>11517</v>
      </c>
      <c r="S157" s="253">
        <v>0</v>
      </c>
      <c r="T157" s="97">
        <f>SUM(U157:W157)</f>
        <v>155</v>
      </c>
      <c r="U157" s="94">
        <f>'[4]13. Sociálna starostlivosť'!$H$11</f>
        <v>155</v>
      </c>
      <c r="V157" s="94">
        <f>'[4]13. Sociálna starostlivosť'!$I$11</f>
        <v>0</v>
      </c>
      <c r="W157" s="96">
        <f>'[4]13. Sociálna starostlivosť'!$J$11</f>
        <v>0</v>
      </c>
    </row>
    <row r="158" spans="1:23" ht="15.75" x14ac:dyDescent="0.25">
      <c r="A158" s="116"/>
      <c r="B158" s="91">
        <v>2</v>
      </c>
      <c r="C158" s="107" t="s">
        <v>350</v>
      </c>
      <c r="D158" s="93" t="e">
        <f>SUM(E158:G158)</f>
        <v>#REF!</v>
      </c>
      <c r="E158" s="94">
        <v>49250</v>
      </c>
      <c r="F158" s="94" t="e">
        <f>'[4]13. Sociálna starostlivosť'!#REF!</f>
        <v>#REF!</v>
      </c>
      <c r="G158" s="95" t="e">
        <f>'[4]13. Sociálna starostlivosť'!#REF!</f>
        <v>#REF!</v>
      </c>
      <c r="H158" s="93">
        <f>SUM(I158:K158)</f>
        <v>54130</v>
      </c>
      <c r="I158" s="94">
        <v>54130</v>
      </c>
      <c r="J158" s="94">
        <v>0</v>
      </c>
      <c r="K158" s="96">
        <v>0</v>
      </c>
      <c r="L158" s="97" t="e">
        <f>SUM(M158:O158)</f>
        <v>#REF!</v>
      </c>
      <c r="M158" s="94">
        <v>52150</v>
      </c>
      <c r="N158" s="94" t="e">
        <f>'[4]13. Sociálna starostlivosť'!#REF!</f>
        <v>#REF!</v>
      </c>
      <c r="O158" s="96" t="e">
        <f>'[4]13. Sociálna starostlivosť'!#REF!</f>
        <v>#REF!</v>
      </c>
      <c r="P158" s="249">
        <v>52150</v>
      </c>
      <c r="Q158" s="252">
        <v>52150</v>
      </c>
      <c r="R158" s="252">
        <v>0</v>
      </c>
      <c r="S158" s="253">
        <v>0</v>
      </c>
      <c r="T158" s="97" t="e">
        <f>SUM(U158:W158)</f>
        <v>#REF!</v>
      </c>
      <c r="U158" s="94">
        <f>'[4]13. Sociálna starostlivosť'!$H$17</f>
        <v>0</v>
      </c>
      <c r="V158" s="94" t="e">
        <f>'[4]13. Sociálna starostlivosť'!$I$17</f>
        <v>#REF!</v>
      </c>
      <c r="W158" s="96" t="e">
        <f>'[4]13. Sociálna starostlivosť'!$J$17</f>
        <v>#REF!</v>
      </c>
    </row>
    <row r="159" spans="1:23" ht="15.75" x14ac:dyDescent="0.25">
      <c r="A159" s="116"/>
      <c r="B159" s="91">
        <v>3</v>
      </c>
      <c r="C159" s="107" t="s">
        <v>351</v>
      </c>
      <c r="D159" s="93" t="e">
        <f>SUM(E159:G159)</f>
        <v>#REF!</v>
      </c>
      <c r="E159" s="94">
        <v>0</v>
      </c>
      <c r="F159" s="94" t="e">
        <f>'[4]13. Sociálna starostlivosť'!#REF!</f>
        <v>#REF!</v>
      </c>
      <c r="G159" s="95" t="e">
        <f>'[4]13. Sociálna starostlivosť'!#REF!</f>
        <v>#REF!</v>
      </c>
      <c r="H159" s="93">
        <f>SUM(I159:K159)</f>
        <v>6950</v>
      </c>
      <c r="I159" s="94">
        <v>6950</v>
      </c>
      <c r="J159" s="94">
        <v>0</v>
      </c>
      <c r="K159" s="96">
        <v>0</v>
      </c>
      <c r="L159" s="97" t="e">
        <f>SUM(M159:O159)</f>
        <v>#REF!</v>
      </c>
      <c r="M159" s="94" t="e">
        <f>'[4]13. Sociálna starostlivosť'!#REF!</f>
        <v>#REF!</v>
      </c>
      <c r="N159" s="94" t="e">
        <f>'[4]13. Sociálna starostlivosť'!#REF!</f>
        <v>#REF!</v>
      </c>
      <c r="O159" s="96" t="e">
        <f>'[4]13. Sociálna starostlivosť'!#REF!</f>
        <v>#REF!</v>
      </c>
      <c r="P159" s="249">
        <v>10011.67</v>
      </c>
      <c r="Q159" s="252">
        <v>10011.67</v>
      </c>
      <c r="R159" s="252">
        <v>0</v>
      </c>
      <c r="S159" s="253">
        <v>0</v>
      </c>
      <c r="T159" s="97">
        <f>SUM(U159:W159)</f>
        <v>7695</v>
      </c>
      <c r="U159" s="94">
        <f>'[4]13. Sociálna starostlivosť'!$H$18</f>
        <v>7695</v>
      </c>
      <c r="V159" s="94">
        <f>'[4]13. Sociálna starostlivosť'!$I$18</f>
        <v>0</v>
      </c>
      <c r="W159" s="96">
        <f>'[4]13. Sociálna starostlivosť'!$J$18</f>
        <v>0</v>
      </c>
    </row>
    <row r="160" spans="1:23" ht="15.75" x14ac:dyDescent="0.25">
      <c r="A160" s="116"/>
      <c r="B160" s="91">
        <v>4</v>
      </c>
      <c r="C160" s="107" t="s">
        <v>352</v>
      </c>
      <c r="D160" s="93" t="e">
        <f>SUM(E160:G160)</f>
        <v>#REF!</v>
      </c>
      <c r="E160" s="94">
        <v>13070</v>
      </c>
      <c r="F160" s="94" t="e">
        <f>'[4]13. Sociálna starostlivosť'!#REF!</f>
        <v>#REF!</v>
      </c>
      <c r="G160" s="95" t="e">
        <f>'[4]13. Sociálna starostlivosť'!#REF!</f>
        <v>#REF!</v>
      </c>
      <c r="H160" s="93">
        <f>SUM(I160:K160)</f>
        <v>3960</v>
      </c>
      <c r="I160" s="94">
        <v>3960</v>
      </c>
      <c r="J160" s="94">
        <v>0</v>
      </c>
      <c r="K160" s="96">
        <v>0</v>
      </c>
      <c r="L160" s="97" t="e">
        <f>SUM(M160:O160)</f>
        <v>#REF!</v>
      </c>
      <c r="M160" s="94">
        <v>26700</v>
      </c>
      <c r="N160" s="94" t="e">
        <f>'[4]13. Sociálna starostlivosť'!#REF!</f>
        <v>#REF!</v>
      </c>
      <c r="O160" s="96" t="e">
        <f>'[4]13. Sociálna starostlivosť'!#REF!</f>
        <v>#REF!</v>
      </c>
      <c r="P160" s="249">
        <v>26700</v>
      </c>
      <c r="Q160" s="252">
        <v>26700</v>
      </c>
      <c r="R160" s="252">
        <v>0</v>
      </c>
      <c r="S160" s="253">
        <v>0</v>
      </c>
      <c r="T160" s="97" t="e">
        <f>SUM(U160:W160)</f>
        <v>#REF!</v>
      </c>
      <c r="U160" s="94">
        <f>'[4]13. Sociálna starostlivosť'!$H$20</f>
        <v>0</v>
      </c>
      <c r="V160" s="94" t="e">
        <f>'[4]13. Sociálna starostlivosť'!$I$20</f>
        <v>#REF!</v>
      </c>
      <c r="W160" s="96" t="e">
        <f>'[4]13. Sociálna starostlivosť'!$J$20</f>
        <v>#REF!</v>
      </c>
    </row>
    <row r="161" spans="1:23" ht="15.75" x14ac:dyDescent="0.25">
      <c r="A161" s="99"/>
      <c r="B161" s="224" t="s">
        <v>353</v>
      </c>
      <c r="C161" s="215" t="s">
        <v>354</v>
      </c>
      <c r="D161" s="201" t="e">
        <f t="shared" ref="D161:W161" si="77">SUM(D162:D164)</f>
        <v>#REF!</v>
      </c>
      <c r="E161" s="202">
        <f t="shared" si="77"/>
        <v>198930</v>
      </c>
      <c r="F161" s="202" t="e">
        <f t="shared" si="77"/>
        <v>#REF!</v>
      </c>
      <c r="G161" s="203" t="e">
        <f t="shared" si="77"/>
        <v>#REF!</v>
      </c>
      <c r="H161" s="201">
        <f t="shared" si="77"/>
        <v>167500</v>
      </c>
      <c r="I161" s="202">
        <f t="shared" si="77"/>
        <v>167500</v>
      </c>
      <c r="J161" s="202">
        <f t="shared" si="77"/>
        <v>0</v>
      </c>
      <c r="K161" s="204">
        <f t="shared" si="77"/>
        <v>0</v>
      </c>
      <c r="L161" s="205" t="e">
        <f t="shared" si="77"/>
        <v>#REF!</v>
      </c>
      <c r="M161" s="202">
        <f t="shared" si="77"/>
        <v>158480</v>
      </c>
      <c r="N161" s="202" t="e">
        <f t="shared" si="77"/>
        <v>#REF!</v>
      </c>
      <c r="O161" s="204" t="e">
        <f t="shared" si="77"/>
        <v>#REF!</v>
      </c>
      <c r="P161" s="249">
        <v>161222.84</v>
      </c>
      <c r="Q161" s="250">
        <v>158480</v>
      </c>
      <c r="R161" s="250">
        <v>2742.84</v>
      </c>
      <c r="S161" s="251">
        <v>0</v>
      </c>
      <c r="T161" s="205" t="e">
        <f t="shared" si="77"/>
        <v>#REF!</v>
      </c>
      <c r="U161" s="202">
        <f t="shared" si="77"/>
        <v>0</v>
      </c>
      <c r="V161" s="202" t="e">
        <f t="shared" si="77"/>
        <v>#REF!</v>
      </c>
      <c r="W161" s="204" t="e">
        <f t="shared" si="77"/>
        <v>#REF!</v>
      </c>
    </row>
    <row r="162" spans="1:23" ht="15.75" x14ac:dyDescent="0.25">
      <c r="A162" s="84"/>
      <c r="B162" s="91">
        <v>1</v>
      </c>
      <c r="C162" s="107" t="s">
        <v>355</v>
      </c>
      <c r="D162" s="93" t="e">
        <f>SUM(E162:G162)</f>
        <v>#REF!</v>
      </c>
      <c r="E162" s="94">
        <v>34940</v>
      </c>
      <c r="F162" s="94" t="e">
        <f>'[4]13. Sociálna starostlivosť'!#REF!</f>
        <v>#REF!</v>
      </c>
      <c r="G162" s="95" t="e">
        <f>'[4]13. Sociálna starostlivosť'!#REF!</f>
        <v>#REF!</v>
      </c>
      <c r="H162" s="93">
        <f>SUM(I162:K162)</f>
        <v>30970</v>
      </c>
      <c r="I162" s="94">
        <v>30970</v>
      </c>
      <c r="J162" s="94">
        <v>0</v>
      </c>
      <c r="K162" s="96">
        <v>0</v>
      </c>
      <c r="L162" s="97" t="e">
        <f>SUM(M162:O162)</f>
        <v>#REF!</v>
      </c>
      <c r="M162" s="94">
        <v>32570</v>
      </c>
      <c r="N162" s="94" t="e">
        <f>'[4]13. Sociálna starostlivosť'!#REF!</f>
        <v>#REF!</v>
      </c>
      <c r="O162" s="96" t="e">
        <f>'[4]13. Sociálna starostlivosť'!#REF!</f>
        <v>#REF!</v>
      </c>
      <c r="P162" s="249">
        <v>32570</v>
      </c>
      <c r="Q162" s="252">
        <v>32570</v>
      </c>
      <c r="R162" s="252">
        <v>0</v>
      </c>
      <c r="S162" s="253">
        <v>0</v>
      </c>
      <c r="T162" s="97" t="e">
        <f>SUM(U162:W162)</f>
        <v>#REF!</v>
      </c>
      <c r="U162" s="94">
        <f>'[4]13. Sociálna starostlivosť'!$H$22</f>
        <v>0</v>
      </c>
      <c r="V162" s="94" t="e">
        <f>'[4]13. Sociálna starostlivosť'!$I$22</f>
        <v>#REF!</v>
      </c>
      <c r="W162" s="96" t="e">
        <f>'[4]13. Sociálna starostlivosť'!$J$22</f>
        <v>#REF!</v>
      </c>
    </row>
    <row r="163" spans="1:23" ht="15.75" x14ac:dyDescent="0.25">
      <c r="A163" s="84"/>
      <c r="B163" s="91">
        <v>2</v>
      </c>
      <c r="C163" s="107" t="s">
        <v>356</v>
      </c>
      <c r="D163" s="93" t="e">
        <f>SUM(E163:G163)</f>
        <v>#REF!</v>
      </c>
      <c r="E163" s="94">
        <v>64410</v>
      </c>
      <c r="F163" s="94" t="e">
        <f>'[4]13. Sociálna starostlivosť'!#REF!</f>
        <v>#REF!</v>
      </c>
      <c r="G163" s="95" t="e">
        <f>'[4]13. Sociálna starostlivosť'!#REF!</f>
        <v>#REF!</v>
      </c>
      <c r="H163" s="93">
        <f>SUM(I163:K163)</f>
        <v>46280</v>
      </c>
      <c r="I163" s="94">
        <v>46280</v>
      </c>
      <c r="J163" s="94">
        <v>0</v>
      </c>
      <c r="K163" s="96">
        <v>0</v>
      </c>
      <c r="L163" s="97" t="e">
        <f>SUM(M163:O163)</f>
        <v>#REF!</v>
      </c>
      <c r="M163" s="94">
        <v>40310</v>
      </c>
      <c r="N163" s="94" t="e">
        <f>'[4]13. Sociálna starostlivosť'!#REF!</f>
        <v>#REF!</v>
      </c>
      <c r="O163" s="96" t="e">
        <f>'[4]13. Sociálna starostlivosť'!#REF!</f>
        <v>#REF!</v>
      </c>
      <c r="P163" s="249">
        <v>40310</v>
      </c>
      <c r="Q163" s="252">
        <v>40310</v>
      </c>
      <c r="R163" s="252">
        <v>0</v>
      </c>
      <c r="S163" s="253">
        <v>0</v>
      </c>
      <c r="T163" s="97" t="e">
        <f>SUM(U163:W163)</f>
        <v>#REF!</v>
      </c>
      <c r="U163" s="94">
        <f>'[4]13. Sociálna starostlivosť'!$H$24</f>
        <v>0</v>
      </c>
      <c r="V163" s="94" t="e">
        <f>'[4]13. Sociálna starostlivosť'!$I$24</f>
        <v>#REF!</v>
      </c>
      <c r="W163" s="96" t="e">
        <f>'[4]13. Sociálna starostlivosť'!$J$24</f>
        <v>#REF!</v>
      </c>
    </row>
    <row r="164" spans="1:23" ht="15.75" x14ac:dyDescent="0.25">
      <c r="A164" s="116"/>
      <c r="B164" s="91">
        <v>3</v>
      </c>
      <c r="C164" s="107" t="s">
        <v>357</v>
      </c>
      <c r="D164" s="93" t="e">
        <f>SUM(E164:G164)</f>
        <v>#REF!</v>
      </c>
      <c r="E164" s="94">
        <v>99580</v>
      </c>
      <c r="F164" s="94">
        <v>0</v>
      </c>
      <c r="G164" s="95" t="e">
        <f>'[4]13. Sociálna starostlivosť'!#REF!</f>
        <v>#REF!</v>
      </c>
      <c r="H164" s="93">
        <f>SUM(I164:K164)</f>
        <v>90250</v>
      </c>
      <c r="I164" s="94">
        <v>90250</v>
      </c>
      <c r="J164" s="94">
        <v>0</v>
      </c>
      <c r="K164" s="96">
        <v>0</v>
      </c>
      <c r="L164" s="97" t="e">
        <f>SUM(M164:O164)</f>
        <v>#REF!</v>
      </c>
      <c r="M164" s="94">
        <v>85600</v>
      </c>
      <c r="N164" s="94">
        <v>1157243</v>
      </c>
      <c r="O164" s="96" t="e">
        <f>'[4]13. Sociálna starostlivosť'!#REF!</f>
        <v>#REF!</v>
      </c>
      <c r="P164" s="249">
        <v>88342.84</v>
      </c>
      <c r="Q164" s="252">
        <v>85600</v>
      </c>
      <c r="R164" s="252">
        <v>2742.84</v>
      </c>
      <c r="S164" s="253">
        <v>0</v>
      </c>
      <c r="T164" s="97">
        <f>SUM(U164:W164)</f>
        <v>2032610</v>
      </c>
      <c r="U164" s="94">
        <f>'[4]13. Sociálna starostlivosť'!$H$25</f>
        <v>0</v>
      </c>
      <c r="V164" s="94">
        <f>'[4]13. Sociálna starostlivosť'!$I$25</f>
        <v>2032610</v>
      </c>
      <c r="W164" s="96">
        <f>'[4]13. Sociálna starostlivosť'!$J$25</f>
        <v>0</v>
      </c>
    </row>
    <row r="165" spans="1:23" ht="15.75" x14ac:dyDescent="0.25">
      <c r="A165" s="84"/>
      <c r="B165" s="224" t="s">
        <v>358</v>
      </c>
      <c r="C165" s="215" t="s">
        <v>359</v>
      </c>
      <c r="D165" s="201" t="e">
        <f t="shared" ref="D165:W165" si="78">SUM(D166:D168)</f>
        <v>#REF!</v>
      </c>
      <c r="E165" s="202">
        <f t="shared" si="78"/>
        <v>34760</v>
      </c>
      <c r="F165" s="202" t="e">
        <f t="shared" si="78"/>
        <v>#REF!</v>
      </c>
      <c r="G165" s="203" t="e">
        <f t="shared" si="78"/>
        <v>#REF!</v>
      </c>
      <c r="H165" s="201">
        <f t="shared" si="78"/>
        <v>28926</v>
      </c>
      <c r="I165" s="202">
        <f t="shared" si="78"/>
        <v>28926</v>
      </c>
      <c r="J165" s="202">
        <f t="shared" si="78"/>
        <v>0</v>
      </c>
      <c r="K165" s="204">
        <f t="shared" si="78"/>
        <v>0</v>
      </c>
      <c r="L165" s="205" t="e">
        <f t="shared" si="78"/>
        <v>#REF!</v>
      </c>
      <c r="M165" s="202" t="e">
        <f t="shared" si="78"/>
        <v>#REF!</v>
      </c>
      <c r="N165" s="202" t="e">
        <f t="shared" si="78"/>
        <v>#REF!</v>
      </c>
      <c r="O165" s="204" t="e">
        <f t="shared" si="78"/>
        <v>#REF!</v>
      </c>
      <c r="P165" s="249">
        <v>25010</v>
      </c>
      <c r="Q165" s="250">
        <v>25010</v>
      </c>
      <c r="R165" s="250">
        <v>0</v>
      </c>
      <c r="S165" s="251">
        <v>0</v>
      </c>
      <c r="T165" s="205" t="e">
        <f t="shared" si="78"/>
        <v>#REF!</v>
      </c>
      <c r="U165" s="202">
        <f t="shared" si="78"/>
        <v>0</v>
      </c>
      <c r="V165" s="202" t="e">
        <f t="shared" si="78"/>
        <v>#REF!</v>
      </c>
      <c r="W165" s="204" t="e">
        <f t="shared" si="78"/>
        <v>#REF!</v>
      </c>
    </row>
    <row r="166" spans="1:23" ht="15.75" x14ac:dyDescent="0.25">
      <c r="A166" s="84"/>
      <c r="B166" s="91">
        <v>1</v>
      </c>
      <c r="C166" s="107" t="s">
        <v>360</v>
      </c>
      <c r="D166" s="93" t="e">
        <f>SUM(E166:G166)</f>
        <v>#REF!</v>
      </c>
      <c r="E166" s="94">
        <v>17230</v>
      </c>
      <c r="F166" s="94">
        <v>881</v>
      </c>
      <c r="G166" s="95" t="e">
        <f>'[4]13. Sociálna starostlivosť'!#REF!</f>
        <v>#REF!</v>
      </c>
      <c r="H166" s="93">
        <f>SUM(I166:K166)</f>
        <v>7190</v>
      </c>
      <c r="I166" s="94">
        <v>7190</v>
      </c>
      <c r="J166" s="94">
        <v>0</v>
      </c>
      <c r="K166" s="96">
        <v>0</v>
      </c>
      <c r="L166" s="97" t="e">
        <f>SUM(M166:O166)</f>
        <v>#REF!</v>
      </c>
      <c r="M166" s="94">
        <v>18020</v>
      </c>
      <c r="N166" s="94" t="e">
        <f>'[4]13. Sociálna starostlivosť'!#REF!</f>
        <v>#REF!</v>
      </c>
      <c r="O166" s="96" t="e">
        <f>'[4]13. Sociálna starostlivosť'!#REF!</f>
        <v>#REF!</v>
      </c>
      <c r="P166" s="249">
        <v>18020</v>
      </c>
      <c r="Q166" s="252">
        <v>18020</v>
      </c>
      <c r="R166" s="252">
        <v>0</v>
      </c>
      <c r="S166" s="253">
        <v>0</v>
      </c>
      <c r="T166" s="97">
        <f>SUM(U166:W166)</f>
        <v>0</v>
      </c>
      <c r="U166" s="94">
        <f>'[4]13. Sociálna starostlivosť'!$H$38</f>
        <v>0</v>
      </c>
      <c r="V166" s="94">
        <f>'[4]13. Sociálna starostlivosť'!$I$38</f>
        <v>0</v>
      </c>
      <c r="W166" s="96">
        <f>'[4]13. Sociálna starostlivosť'!$J$38</f>
        <v>0</v>
      </c>
    </row>
    <row r="167" spans="1:23" ht="15.75" x14ac:dyDescent="0.25">
      <c r="A167" s="84"/>
      <c r="B167" s="91">
        <v>2</v>
      </c>
      <c r="C167" s="107" t="s">
        <v>361</v>
      </c>
      <c r="D167" s="93" t="e">
        <f>SUM(E167:G167)</f>
        <v>#REF!</v>
      </c>
      <c r="E167" s="94">
        <v>540</v>
      </c>
      <c r="F167" s="94" t="e">
        <f>'[4]13. Sociálna starostlivosť'!#REF!</f>
        <v>#REF!</v>
      </c>
      <c r="G167" s="95" t="e">
        <f>'[4]13. Sociálna starostlivosť'!#REF!</f>
        <v>#REF!</v>
      </c>
      <c r="H167" s="93">
        <f>SUM(I167:K167)</f>
        <v>1826</v>
      </c>
      <c r="I167" s="94">
        <v>1826</v>
      </c>
      <c r="J167" s="94">
        <v>0</v>
      </c>
      <c r="K167" s="96">
        <v>0</v>
      </c>
      <c r="L167" s="97" t="e">
        <f>SUM(M167:O167)</f>
        <v>#REF!</v>
      </c>
      <c r="M167" s="94" t="e">
        <f>'[4]13. Sociálna starostlivosť'!#REF!</f>
        <v>#REF!</v>
      </c>
      <c r="N167" s="94" t="e">
        <f>'[4]13. Sociálna starostlivosť'!#REF!</f>
        <v>#REF!</v>
      </c>
      <c r="O167" s="96" t="e">
        <f>'[4]13. Sociálna starostlivosť'!#REF!</f>
        <v>#REF!</v>
      </c>
      <c r="P167" s="249">
        <v>0</v>
      </c>
      <c r="Q167" s="252">
        <v>0</v>
      </c>
      <c r="R167" s="252">
        <v>0</v>
      </c>
      <c r="S167" s="253">
        <v>0</v>
      </c>
      <c r="T167" s="97">
        <f>SUM(U167:W167)</f>
        <v>0</v>
      </c>
      <c r="U167" s="94">
        <f>'[4]13. Sociálna starostlivosť'!$H$41</f>
        <v>0</v>
      </c>
      <c r="V167" s="94">
        <f>'[4]13. Sociálna starostlivosť'!$I$41</f>
        <v>0</v>
      </c>
      <c r="W167" s="96">
        <f>'[4]13. Sociálna starostlivosť'!$J$41</f>
        <v>0</v>
      </c>
    </row>
    <row r="168" spans="1:23" ht="15.75" x14ac:dyDescent="0.25">
      <c r="A168" s="84"/>
      <c r="B168" s="91">
        <v>3</v>
      </c>
      <c r="C168" s="107" t="s">
        <v>362</v>
      </c>
      <c r="D168" s="93" t="e">
        <f>SUM(E168:G168)</f>
        <v>#REF!</v>
      </c>
      <c r="E168" s="94">
        <v>16990</v>
      </c>
      <c r="F168" s="94" t="e">
        <f>'[4]13. Sociálna starostlivosť'!#REF!</f>
        <v>#REF!</v>
      </c>
      <c r="G168" s="95" t="e">
        <f>'[4]13. Sociálna starostlivosť'!#REF!</f>
        <v>#REF!</v>
      </c>
      <c r="H168" s="93">
        <f>SUM(I168:K168)</f>
        <v>19910</v>
      </c>
      <c r="I168" s="94">
        <v>19910</v>
      </c>
      <c r="J168" s="94">
        <v>0</v>
      </c>
      <c r="K168" s="96">
        <v>0</v>
      </c>
      <c r="L168" s="97" t="e">
        <f>SUM(M168:O168)</f>
        <v>#REF!</v>
      </c>
      <c r="M168" s="94">
        <v>20980</v>
      </c>
      <c r="N168" s="94" t="e">
        <f>'[4]13. Sociálna starostlivosť'!#REF!</f>
        <v>#REF!</v>
      </c>
      <c r="O168" s="96" t="e">
        <f>'[4]13. Sociálna starostlivosť'!#REF!</f>
        <v>#REF!</v>
      </c>
      <c r="P168" s="249">
        <v>6990</v>
      </c>
      <c r="Q168" s="252">
        <v>6990</v>
      </c>
      <c r="R168" s="252">
        <v>0</v>
      </c>
      <c r="S168" s="253">
        <v>0</v>
      </c>
      <c r="T168" s="97" t="e">
        <f>SUM(U168:W168)</f>
        <v>#REF!</v>
      </c>
      <c r="U168" s="94">
        <f>'[4]13. Sociálna starostlivosť'!$H$43</f>
        <v>0</v>
      </c>
      <c r="V168" s="94" t="e">
        <f>'[4]13. Sociálna starostlivosť'!$I$43</f>
        <v>#REF!</v>
      </c>
      <c r="W168" s="96" t="e">
        <f>'[4]13. Sociálna starostlivosť'!$J$43</f>
        <v>#REF!</v>
      </c>
    </row>
    <row r="169" spans="1:23" ht="15.75" x14ac:dyDescent="0.25">
      <c r="A169" s="84"/>
      <c r="B169" s="224" t="s">
        <v>363</v>
      </c>
      <c r="C169" s="215" t="s">
        <v>364</v>
      </c>
      <c r="D169" s="201" t="e">
        <f>SUM(E169:G169)</f>
        <v>#REF!</v>
      </c>
      <c r="E169" s="202">
        <v>5720</v>
      </c>
      <c r="F169" s="202" t="e">
        <f>'[4]13. Sociálna starostlivosť'!#REF!</f>
        <v>#REF!</v>
      </c>
      <c r="G169" s="203" t="e">
        <f>'[4]13. Sociálna starostlivosť'!#REF!</f>
        <v>#REF!</v>
      </c>
      <c r="H169" s="201">
        <f>SUM(I169:K169)</f>
        <v>6280</v>
      </c>
      <c r="I169" s="202">
        <v>6280</v>
      </c>
      <c r="J169" s="202">
        <v>0</v>
      </c>
      <c r="K169" s="204">
        <v>0</v>
      </c>
      <c r="L169" s="205" t="e">
        <f>SUM(M169:O169)</f>
        <v>#REF!</v>
      </c>
      <c r="M169" s="202">
        <v>6250</v>
      </c>
      <c r="N169" s="202" t="e">
        <f>'[4]13. Sociálna starostlivosť'!#REF!</f>
        <v>#REF!</v>
      </c>
      <c r="O169" s="204" t="e">
        <f>'[4]13. Sociálna starostlivosť'!#REF!</f>
        <v>#REF!</v>
      </c>
      <c r="P169" s="249">
        <v>6250</v>
      </c>
      <c r="Q169" s="250">
        <v>6250</v>
      </c>
      <c r="R169" s="250">
        <v>0</v>
      </c>
      <c r="S169" s="251">
        <v>0</v>
      </c>
      <c r="T169" s="205" t="e">
        <f>SUM(U169:W169)</f>
        <v>#REF!</v>
      </c>
      <c r="U169" s="202">
        <f>'[4]13. Sociálna starostlivosť'!$H$44</f>
        <v>0</v>
      </c>
      <c r="V169" s="202" t="e">
        <f>'[4]13. Sociálna starostlivosť'!$I$44</f>
        <v>#REF!</v>
      </c>
      <c r="W169" s="204" t="e">
        <f>'[4]13. Sociálna starostlivosť'!$J$44</f>
        <v>#REF!</v>
      </c>
    </row>
    <row r="170" spans="1:23" ht="16.5" x14ac:dyDescent="0.3">
      <c r="A170" s="108"/>
      <c r="B170" s="224" t="s">
        <v>365</v>
      </c>
      <c r="C170" s="220" t="s">
        <v>366</v>
      </c>
      <c r="D170" s="201" t="e">
        <f>SUM(E170:G170)</f>
        <v>#REF!</v>
      </c>
      <c r="E170" s="202">
        <v>11274</v>
      </c>
      <c r="F170" s="202" t="e">
        <f>'[4]13. Sociálna starostlivosť'!#REF!</f>
        <v>#REF!</v>
      </c>
      <c r="G170" s="203" t="e">
        <f>'[4]13. Sociálna starostlivosť'!#REF!</f>
        <v>#REF!</v>
      </c>
      <c r="H170" s="201">
        <f>SUM(I170:K170)</f>
        <v>10658.49</v>
      </c>
      <c r="I170" s="202">
        <v>10658.49</v>
      </c>
      <c r="J170" s="202">
        <v>0</v>
      </c>
      <c r="K170" s="204">
        <v>0</v>
      </c>
      <c r="L170" s="205" t="e">
        <f>SUM(M170:O170)</f>
        <v>#REF!</v>
      </c>
      <c r="M170" s="202" t="e">
        <f>'[4]13. Sociálna starostlivosť'!#REF!</f>
        <v>#REF!</v>
      </c>
      <c r="N170" s="202" t="e">
        <f>'[4]13. Sociálna starostlivosť'!#REF!</f>
        <v>#REF!</v>
      </c>
      <c r="O170" s="204" t="e">
        <f>'[4]13. Sociálna starostlivosť'!#REF!</f>
        <v>#REF!</v>
      </c>
      <c r="P170" s="249">
        <v>10946.4</v>
      </c>
      <c r="Q170" s="250">
        <v>10946.4</v>
      </c>
      <c r="R170" s="250">
        <v>0</v>
      </c>
      <c r="S170" s="251">
        <v>0</v>
      </c>
      <c r="T170" s="205">
        <f>SUM(U170:W170)</f>
        <v>16468</v>
      </c>
      <c r="U170" s="202">
        <f>'[4]13. Sociálna starostlivosť'!$H$45</f>
        <v>16468</v>
      </c>
      <c r="V170" s="202">
        <f>'[4]13. Sociálna starostlivosť'!$I$45</f>
        <v>0</v>
      </c>
      <c r="W170" s="204">
        <f>'[4]13. Sociálna starostlivosť'!$J$45</f>
        <v>0</v>
      </c>
    </row>
    <row r="171" spans="1:23" ht="15.75" x14ac:dyDescent="0.25">
      <c r="A171" s="84"/>
      <c r="B171" s="224" t="s">
        <v>367</v>
      </c>
      <c r="C171" s="215" t="s">
        <v>368</v>
      </c>
      <c r="D171" s="201" t="e">
        <f>SUM(D172:D172)</f>
        <v>#REF!</v>
      </c>
      <c r="E171" s="202">
        <f>SUM(E172:E172)</f>
        <v>35699</v>
      </c>
      <c r="F171" s="202" t="e">
        <f>SUM(F172:F172)</f>
        <v>#REF!</v>
      </c>
      <c r="G171" s="203" t="e">
        <f t="shared" ref="G171:W171" si="79">SUM(G172)</f>
        <v>#REF!</v>
      </c>
      <c r="H171" s="201">
        <f t="shared" si="79"/>
        <v>11959.49</v>
      </c>
      <c r="I171" s="202">
        <f t="shared" si="79"/>
        <v>11959.49</v>
      </c>
      <c r="J171" s="202">
        <f t="shared" si="79"/>
        <v>0</v>
      </c>
      <c r="K171" s="204">
        <f t="shared" si="79"/>
        <v>0</v>
      </c>
      <c r="L171" s="205" t="e">
        <f t="shared" si="79"/>
        <v>#REF!</v>
      </c>
      <c r="M171" s="202" t="e">
        <f t="shared" si="79"/>
        <v>#REF!</v>
      </c>
      <c r="N171" s="202" t="e">
        <f t="shared" si="79"/>
        <v>#REF!</v>
      </c>
      <c r="O171" s="204" t="e">
        <f t="shared" si="79"/>
        <v>#REF!</v>
      </c>
      <c r="P171" s="249">
        <v>4445.47</v>
      </c>
      <c r="Q171" s="250">
        <v>4445.47</v>
      </c>
      <c r="R171" s="250">
        <v>0</v>
      </c>
      <c r="S171" s="251">
        <v>0</v>
      </c>
      <c r="T171" s="205" t="e">
        <f t="shared" si="79"/>
        <v>#REF!</v>
      </c>
      <c r="U171" s="202">
        <f t="shared" si="79"/>
        <v>150</v>
      </c>
      <c r="V171" s="202" t="e">
        <f t="shared" si="79"/>
        <v>#REF!</v>
      </c>
      <c r="W171" s="204" t="e">
        <f t="shared" si="79"/>
        <v>#REF!</v>
      </c>
    </row>
    <row r="172" spans="1:23" ht="15.75" x14ac:dyDescent="0.25">
      <c r="A172" s="84"/>
      <c r="B172" s="91">
        <v>1</v>
      </c>
      <c r="C172" s="107" t="s">
        <v>369</v>
      </c>
      <c r="D172" s="93" t="e">
        <f>SUM(E172:G172)</f>
        <v>#REF!</v>
      </c>
      <c r="E172" s="94">
        <v>35699</v>
      </c>
      <c r="F172" s="94" t="e">
        <f>'[4]13. Sociálna starostlivosť'!#REF!</f>
        <v>#REF!</v>
      </c>
      <c r="G172" s="95" t="e">
        <f>'[4]13. Sociálna starostlivosť'!#REF!</f>
        <v>#REF!</v>
      </c>
      <c r="H172" s="93">
        <f>SUM(I172:K172)</f>
        <v>11959.49</v>
      </c>
      <c r="I172" s="94">
        <v>11959.49</v>
      </c>
      <c r="J172" s="94">
        <v>0</v>
      </c>
      <c r="K172" s="96">
        <v>0</v>
      </c>
      <c r="L172" s="97" t="e">
        <f>SUM(M172:O172)</f>
        <v>#REF!</v>
      </c>
      <c r="M172" s="94" t="e">
        <f>'[4]13. Sociálna starostlivosť'!#REF!</f>
        <v>#REF!</v>
      </c>
      <c r="N172" s="94" t="e">
        <f>'[4]13. Sociálna starostlivosť'!#REF!</f>
        <v>#REF!</v>
      </c>
      <c r="O172" s="96" t="e">
        <f>'[4]13. Sociálna starostlivosť'!#REF!</f>
        <v>#REF!</v>
      </c>
      <c r="P172" s="249">
        <v>4445.47</v>
      </c>
      <c r="Q172" s="252">
        <v>4445.47</v>
      </c>
      <c r="R172" s="252">
        <v>0</v>
      </c>
      <c r="S172" s="253">
        <v>0</v>
      </c>
      <c r="T172" s="97" t="e">
        <f>SUM(U172:W172)</f>
        <v>#REF!</v>
      </c>
      <c r="U172" s="94">
        <f>'[4]13. Sociálna starostlivosť'!$H$54</f>
        <v>150</v>
      </c>
      <c r="V172" s="94" t="e">
        <f>'[4]13. Sociálna starostlivosť'!$I$54</f>
        <v>#REF!</v>
      </c>
      <c r="W172" s="96" t="e">
        <f>'[4]13. Sociálna starostlivosť'!$J$54</f>
        <v>#REF!</v>
      </c>
    </row>
    <row r="173" spans="1:23" ht="17.25" thickBot="1" x14ac:dyDescent="0.35">
      <c r="A173" s="108"/>
      <c r="B173" s="221" t="s">
        <v>370</v>
      </c>
      <c r="C173" s="222" t="s">
        <v>371</v>
      </c>
      <c r="D173" s="209" t="e">
        <f>SUM(E173:G173)</f>
        <v>#REF!</v>
      </c>
      <c r="E173" s="210">
        <v>832</v>
      </c>
      <c r="F173" s="210" t="e">
        <f>'[4]13. Sociálna starostlivosť'!#REF!</f>
        <v>#REF!</v>
      </c>
      <c r="G173" s="211" t="e">
        <f>'[4]13. Sociálna starostlivosť'!#REF!</f>
        <v>#REF!</v>
      </c>
      <c r="H173" s="209" t="e">
        <f>SUM(I173:K173)</f>
        <v>#REF!</v>
      </c>
      <c r="I173" s="210" t="e">
        <f>'[4]13. Sociálna starostlivosť'!#REF!</f>
        <v>#REF!</v>
      </c>
      <c r="J173" s="210">
        <v>0</v>
      </c>
      <c r="K173" s="219">
        <v>0</v>
      </c>
      <c r="L173" s="218" t="e">
        <f>SUM(M173:O173)</f>
        <v>#REF!</v>
      </c>
      <c r="M173" s="210" t="e">
        <f>'[4]13. Sociálna starostlivosť'!#REF!</f>
        <v>#REF!</v>
      </c>
      <c r="N173" s="210" t="e">
        <f>'[4]13. Sociálna starostlivosť'!#REF!</f>
        <v>#REF!</v>
      </c>
      <c r="O173" s="219" t="e">
        <f>'[4]13. Sociálna starostlivosť'!#REF!</f>
        <v>#REF!</v>
      </c>
      <c r="P173" s="259">
        <v>0</v>
      </c>
      <c r="Q173" s="260">
        <v>0</v>
      </c>
      <c r="R173" s="260">
        <v>0</v>
      </c>
      <c r="S173" s="261">
        <v>0</v>
      </c>
      <c r="T173" s="218" t="e">
        <f>SUM(U173:W173)</f>
        <v>#REF!</v>
      </c>
      <c r="U173" s="210">
        <f>'[4]13. Sociálna starostlivosť'!$H$75</f>
        <v>1300</v>
      </c>
      <c r="V173" s="210" t="e">
        <f>'[4]13. Sociálna starostlivosť'!$I$75</f>
        <v>#REF!</v>
      </c>
      <c r="W173" s="219" t="e">
        <f>'[4]13. Sociálna starostlivosť'!$J$75</f>
        <v>#REF!</v>
      </c>
    </row>
    <row r="174" spans="1:23" s="82" customFormat="1" ht="17.25" thickBot="1" x14ac:dyDescent="0.35">
      <c r="A174" s="116"/>
      <c r="B174" s="191" t="s">
        <v>372</v>
      </c>
      <c r="C174" s="192"/>
      <c r="D174" s="193" t="e">
        <f>SUM(E174:G174)</f>
        <v>#REF!</v>
      </c>
      <c r="E174" s="194">
        <v>303254</v>
      </c>
      <c r="F174" s="194" t="e">
        <f>'[4]14. Bývanie'!#REF!</f>
        <v>#REF!</v>
      </c>
      <c r="G174" s="195">
        <v>112360</v>
      </c>
      <c r="H174" s="196">
        <f>SUM(I174:K174)</f>
        <v>423841</v>
      </c>
      <c r="I174" s="197">
        <v>308731</v>
      </c>
      <c r="J174" s="197">
        <v>0</v>
      </c>
      <c r="K174" s="198">
        <v>115110</v>
      </c>
      <c r="L174" s="193" t="e">
        <f>SUM(M174:O174)</f>
        <v>#REF!</v>
      </c>
      <c r="M174" s="194" t="e">
        <f>'[4]14. Bývanie'!#REF!</f>
        <v>#REF!</v>
      </c>
      <c r="N174" s="194" t="e">
        <f>'[4]14. Bývanie'!#REF!</f>
        <v>#REF!</v>
      </c>
      <c r="O174" s="194" t="e">
        <f>'[4]14. Bývanie'!#REF!</f>
        <v>#REF!</v>
      </c>
      <c r="P174" s="278">
        <v>407863.46</v>
      </c>
      <c r="Q174" s="279">
        <v>289949.36</v>
      </c>
      <c r="R174" s="279">
        <v>0</v>
      </c>
      <c r="S174" s="279">
        <v>117914.1</v>
      </c>
      <c r="T174" s="193">
        <f>SUM(U174:W174)</f>
        <v>450923</v>
      </c>
      <c r="U174" s="194">
        <f>'[4]14. Bývanie'!$H$18</f>
        <v>329843</v>
      </c>
      <c r="V174" s="194">
        <f>'[4]14. Bývanie'!$I$18</f>
        <v>0</v>
      </c>
      <c r="W174" s="194">
        <f>'[4]14. Bývanie'!$J$18</f>
        <v>121080</v>
      </c>
    </row>
    <row r="175" spans="1:23" s="82" customFormat="1" ht="14.25" x14ac:dyDescent="0.2">
      <c r="A175" s="116"/>
      <c r="B175" s="183" t="s">
        <v>373</v>
      </c>
      <c r="C175" s="188"/>
      <c r="D175" s="178" t="e">
        <f t="shared" ref="D175:W175" si="80">SUM(D176:D178)</f>
        <v>#REF!</v>
      </c>
      <c r="E175" s="179" t="e">
        <f t="shared" si="80"/>
        <v>#REF!</v>
      </c>
      <c r="F175" s="179" t="e">
        <f t="shared" si="80"/>
        <v>#REF!</v>
      </c>
      <c r="G175" s="180" t="e">
        <f t="shared" si="80"/>
        <v>#REF!</v>
      </c>
      <c r="H175" s="178" t="e">
        <f t="shared" si="80"/>
        <v>#REF!</v>
      </c>
      <c r="I175" s="179">
        <f t="shared" si="80"/>
        <v>1482459.49</v>
      </c>
      <c r="J175" s="179">
        <f t="shared" si="80"/>
        <v>12620.49</v>
      </c>
      <c r="K175" s="181" t="e">
        <f t="shared" si="80"/>
        <v>#REF!</v>
      </c>
      <c r="L175" s="182" t="e">
        <f t="shared" si="80"/>
        <v>#REF!</v>
      </c>
      <c r="M175" s="179" t="e">
        <f t="shared" si="80"/>
        <v>#REF!</v>
      </c>
      <c r="N175" s="179" t="e">
        <f t="shared" si="80"/>
        <v>#REF!</v>
      </c>
      <c r="O175" s="181" t="e">
        <f t="shared" si="80"/>
        <v>#REF!</v>
      </c>
      <c r="P175" s="257">
        <v>1574450.76</v>
      </c>
      <c r="Q175" s="258">
        <v>1574450.76</v>
      </c>
      <c r="R175" s="258">
        <v>0</v>
      </c>
      <c r="S175" s="262">
        <v>0</v>
      </c>
      <c r="T175" s="182" t="e">
        <f t="shared" si="80"/>
        <v>#REF!</v>
      </c>
      <c r="U175" s="179" t="e">
        <f t="shared" si="80"/>
        <v>#REF!</v>
      </c>
      <c r="V175" s="179" t="e">
        <f t="shared" si="80"/>
        <v>#REF!</v>
      </c>
      <c r="W175" s="181" t="e">
        <f t="shared" si="80"/>
        <v>#REF!</v>
      </c>
    </row>
    <row r="176" spans="1:23" x14ac:dyDescent="0.2">
      <c r="A176" s="84"/>
      <c r="B176" s="120"/>
      <c r="C176" s="121" t="s">
        <v>374</v>
      </c>
      <c r="D176" s="93" t="e">
        <f>SUM(E176:G176)</f>
        <v>#REF!</v>
      </c>
      <c r="E176" s="94">
        <v>57145.49</v>
      </c>
      <c r="F176" s="94">
        <v>7954</v>
      </c>
      <c r="G176" s="95" t="e">
        <f>'[4]15. Administratíva'!#REF!</f>
        <v>#REF!</v>
      </c>
      <c r="H176" s="93" t="e">
        <f>SUM(I176:K176)</f>
        <v>#REF!</v>
      </c>
      <c r="I176" s="94">
        <v>245337.49</v>
      </c>
      <c r="J176" s="94">
        <v>12620.49</v>
      </c>
      <c r="K176" s="96" t="e">
        <f>'[4]15. Administratíva'!#REF!</f>
        <v>#REF!</v>
      </c>
      <c r="L176" s="97" t="e">
        <f>SUM(M176:O176)</f>
        <v>#REF!</v>
      </c>
      <c r="M176" s="94" t="e">
        <f>'[4]15. Administratíva'!#REF!</f>
        <v>#REF!</v>
      </c>
      <c r="N176" s="94" t="e">
        <f>'[4]15. Administratíva'!#REF!</f>
        <v>#REF!</v>
      </c>
      <c r="O176" s="96" t="e">
        <f>'[4]15. Administratíva'!#REF!</f>
        <v>#REF!</v>
      </c>
      <c r="P176" s="280">
        <v>441956.04</v>
      </c>
      <c r="Q176" s="252">
        <v>441956.04</v>
      </c>
      <c r="R176" s="252">
        <v>0</v>
      </c>
      <c r="S176" s="253">
        <v>0</v>
      </c>
      <c r="T176" s="97" t="e">
        <f>SUM(U176:W176)</f>
        <v>#REF!</v>
      </c>
      <c r="U176" s="94">
        <f>'[4]15. Administratíva'!$H$89</f>
        <v>1343</v>
      </c>
      <c r="V176" s="94" t="e">
        <f>'[4]15. Administratíva'!$I$89</f>
        <v>#REF!</v>
      </c>
      <c r="W176" s="96" t="e">
        <f>'[4]15. Administratíva'!$J$89</f>
        <v>#REF!</v>
      </c>
    </row>
    <row r="177" spans="1:23" x14ac:dyDescent="0.2">
      <c r="A177" s="84"/>
      <c r="B177" s="120"/>
      <c r="C177" s="121" t="s">
        <v>375</v>
      </c>
      <c r="D177" s="93" t="e">
        <f>SUM(E177:G177)</f>
        <v>#REF!</v>
      </c>
      <c r="E177" s="94" t="e">
        <f>'[4]15. Administratíva'!#REF!</f>
        <v>#REF!</v>
      </c>
      <c r="F177" s="94" t="e">
        <f>'[4]15. Administratíva'!#REF!</f>
        <v>#REF!</v>
      </c>
      <c r="G177" s="95">
        <v>0</v>
      </c>
      <c r="H177" s="93">
        <f>SUM(I177:K177)</f>
        <v>132775</v>
      </c>
      <c r="I177" s="94">
        <v>0</v>
      </c>
      <c r="J177" s="94">
        <v>0</v>
      </c>
      <c r="K177" s="96">
        <v>132775</v>
      </c>
      <c r="L177" s="97" t="e">
        <f>SUM(M177:O177)</f>
        <v>#REF!</v>
      </c>
      <c r="M177" s="94" t="e">
        <f>'[4]15. Administratíva'!#REF!</f>
        <v>#REF!</v>
      </c>
      <c r="N177" s="94" t="e">
        <f>'[4]15. Administratíva'!#REF!</f>
        <v>#REF!</v>
      </c>
      <c r="O177" s="96" t="e">
        <f>'[4]15. Administratíva'!#REF!</f>
        <v>#REF!</v>
      </c>
      <c r="P177" s="280">
        <v>0</v>
      </c>
      <c r="Q177" s="252">
        <v>0</v>
      </c>
      <c r="R177" s="252">
        <v>0</v>
      </c>
      <c r="S177" s="253">
        <v>0</v>
      </c>
      <c r="T177" s="97" t="e">
        <f>SUM(U177:W177)</f>
        <v>#REF!</v>
      </c>
      <c r="U177" s="94" t="e">
        <f>'[4]15. Administratíva'!$H$91</f>
        <v>#REF!</v>
      </c>
      <c r="V177" s="94" t="e">
        <f>'[4]15. Administratíva'!$I$91</f>
        <v>#REF!</v>
      </c>
      <c r="W177" s="96" t="e">
        <f>'[4]15. Administratíva'!$J$91</f>
        <v>#REF!</v>
      </c>
    </row>
    <row r="178" spans="1:23" ht="13.5" thickBot="1" x14ac:dyDescent="0.25">
      <c r="A178" s="108"/>
      <c r="B178" s="122"/>
      <c r="C178" s="123" t="s">
        <v>376</v>
      </c>
      <c r="D178" s="102" t="e">
        <f>SUM(E178:G178)</f>
        <v>#REF!</v>
      </c>
      <c r="E178" s="103">
        <v>1396287.49</v>
      </c>
      <c r="F178" s="103" t="e">
        <f>'[4]15. Administratíva'!#REF!</f>
        <v>#REF!</v>
      </c>
      <c r="G178" s="104" t="e">
        <f>'[4]15. Administratíva'!#REF!</f>
        <v>#REF!</v>
      </c>
      <c r="H178" s="102">
        <f>SUM(I178:K178)</f>
        <v>1237122</v>
      </c>
      <c r="I178" s="103">
        <v>1237122</v>
      </c>
      <c r="J178" s="103">
        <v>0</v>
      </c>
      <c r="K178" s="113">
        <v>0</v>
      </c>
      <c r="L178" s="112" t="e">
        <f>SUM(M178:O178)</f>
        <v>#REF!</v>
      </c>
      <c r="M178" s="103">
        <v>1124957</v>
      </c>
      <c r="N178" s="103" t="e">
        <f>'[4]15. Administratíva'!#REF!</f>
        <v>#REF!</v>
      </c>
      <c r="O178" s="113" t="e">
        <f>'[4]15. Administratíva'!#REF!</f>
        <v>#REF!</v>
      </c>
      <c r="P178" s="281">
        <v>1132494.72</v>
      </c>
      <c r="Q178" s="267">
        <v>1132494.72</v>
      </c>
      <c r="R178" s="267">
        <v>0</v>
      </c>
      <c r="S178" s="268">
        <v>0</v>
      </c>
      <c r="T178" s="112">
        <f>SUM(U178:W178)</f>
        <v>1303806</v>
      </c>
      <c r="U178" s="103">
        <f>'[5]15. Administratíva'!$Q$4</f>
        <v>1303806</v>
      </c>
      <c r="V178" s="103">
        <f>'[4]15. Administratíva'!$I$4</f>
        <v>0</v>
      </c>
      <c r="W178" s="113">
        <f>'[4]15. Administratíva'!$J$4</f>
        <v>0</v>
      </c>
    </row>
    <row r="179" spans="1:23" x14ac:dyDescent="0.2">
      <c r="F179" s="84"/>
      <c r="G179" s="84"/>
      <c r="H179" s="84"/>
      <c r="I179" s="84"/>
      <c r="J179" s="84"/>
      <c r="K179" s="84"/>
      <c r="N179" s="83"/>
      <c r="O179" s="83"/>
      <c r="P179" s="83"/>
      <c r="Q179" s="83"/>
      <c r="R179" s="83"/>
      <c r="S179" s="83"/>
      <c r="V179" s="83"/>
      <c r="W179" s="83"/>
    </row>
    <row r="180" spans="1:23" x14ac:dyDescent="0.2">
      <c r="F180" s="84"/>
      <c r="G180" s="84"/>
      <c r="H180" s="84"/>
      <c r="I180" s="84"/>
      <c r="J180" s="84"/>
      <c r="K180" s="84"/>
      <c r="N180" s="83"/>
      <c r="O180" s="83"/>
      <c r="P180" s="83"/>
      <c r="Q180" s="83"/>
      <c r="R180" s="83"/>
      <c r="S180" s="83"/>
      <c r="V180" s="83"/>
      <c r="W180" s="83"/>
    </row>
    <row r="181" spans="1:23" x14ac:dyDescent="0.2">
      <c r="A181" s="108"/>
      <c r="F181" s="84"/>
      <c r="G181" s="84"/>
      <c r="H181" s="84"/>
      <c r="I181" s="84"/>
      <c r="J181" s="84"/>
      <c r="K181" s="84"/>
      <c r="N181" s="83"/>
      <c r="O181" s="83"/>
      <c r="P181" s="83"/>
      <c r="Q181" s="83"/>
      <c r="R181" s="83"/>
      <c r="S181" s="83"/>
      <c r="V181" s="83"/>
      <c r="W181" s="83"/>
    </row>
    <row r="182" spans="1:23" x14ac:dyDescent="0.2">
      <c r="A182" s="84"/>
      <c r="F182" s="84"/>
      <c r="G182" s="84"/>
      <c r="H182" s="84"/>
      <c r="I182" s="84"/>
      <c r="J182" s="84"/>
      <c r="K182" s="84"/>
      <c r="N182" s="83"/>
      <c r="O182" s="83"/>
      <c r="P182" s="83"/>
      <c r="Q182" s="83"/>
      <c r="R182" s="83"/>
      <c r="S182" s="83"/>
      <c r="V182" s="83"/>
      <c r="W182" s="83"/>
    </row>
    <row r="183" spans="1:23" x14ac:dyDescent="0.2">
      <c r="A183" s="84"/>
      <c r="F183" s="84"/>
      <c r="G183" s="84"/>
      <c r="H183" s="84"/>
      <c r="I183" s="84"/>
      <c r="J183" s="84"/>
      <c r="K183" s="84"/>
      <c r="N183" s="83"/>
      <c r="O183" s="83"/>
      <c r="P183" s="83"/>
      <c r="Q183" s="83"/>
      <c r="R183" s="83"/>
      <c r="S183" s="83"/>
      <c r="V183" s="83"/>
      <c r="W183" s="83"/>
    </row>
    <row r="184" spans="1:23" x14ac:dyDescent="0.2">
      <c r="A184" s="84"/>
      <c r="F184" s="84"/>
      <c r="G184" s="84"/>
      <c r="H184" s="84"/>
      <c r="I184" s="84"/>
      <c r="J184" s="84"/>
      <c r="K184" s="84"/>
      <c r="N184" s="83"/>
      <c r="O184" s="83"/>
      <c r="P184" s="83"/>
      <c r="Q184" s="83"/>
      <c r="R184" s="83"/>
      <c r="S184" s="83"/>
      <c r="V184" s="83"/>
      <c r="W184" s="83"/>
    </row>
    <row r="185" spans="1:23" x14ac:dyDescent="0.2">
      <c r="A185" s="84"/>
      <c r="F185" s="84"/>
      <c r="G185" s="84"/>
      <c r="H185" s="84"/>
      <c r="I185" s="84"/>
      <c r="J185" s="84"/>
      <c r="K185" s="84"/>
      <c r="N185" s="83"/>
      <c r="O185" s="83"/>
      <c r="P185" s="83"/>
      <c r="Q185" s="83"/>
      <c r="R185" s="83"/>
      <c r="S185" s="83"/>
      <c r="V185" s="83"/>
      <c r="W185" s="83"/>
    </row>
    <row r="186" spans="1:23" x14ac:dyDescent="0.2">
      <c r="A186" s="84"/>
      <c r="F186" s="84"/>
      <c r="G186" s="84"/>
      <c r="H186" s="84"/>
      <c r="I186" s="84"/>
      <c r="J186" s="84"/>
      <c r="K186" s="84"/>
      <c r="N186" s="83"/>
      <c r="O186" s="83"/>
      <c r="P186" s="83"/>
      <c r="Q186" s="83"/>
      <c r="R186" s="83"/>
      <c r="S186" s="83"/>
      <c r="V186" s="83"/>
      <c r="W186" s="83"/>
    </row>
    <row r="187" spans="1:23" x14ac:dyDescent="0.2">
      <c r="A187" s="108"/>
      <c r="F187" s="84"/>
      <c r="G187" s="84"/>
      <c r="H187" s="84"/>
      <c r="I187" s="84"/>
      <c r="J187" s="84"/>
      <c r="K187" s="84"/>
      <c r="N187" s="83"/>
      <c r="O187" s="83"/>
      <c r="P187" s="83"/>
      <c r="Q187" s="83"/>
      <c r="R187" s="83"/>
      <c r="S187" s="83"/>
      <c r="V187" s="83"/>
      <c r="W187" s="83"/>
    </row>
    <row r="188" spans="1:23" x14ac:dyDescent="0.2">
      <c r="A188" s="108"/>
      <c r="F188" s="84"/>
      <c r="G188" s="84"/>
      <c r="H188" s="84"/>
      <c r="I188" s="84"/>
      <c r="J188" s="84"/>
      <c r="K188" s="84"/>
      <c r="N188" s="83"/>
      <c r="O188" s="83"/>
      <c r="P188" s="83"/>
      <c r="Q188" s="83"/>
      <c r="R188" s="83"/>
      <c r="S188" s="83"/>
      <c r="V188" s="83"/>
      <c r="W188" s="83"/>
    </row>
    <row r="189" spans="1:23" x14ac:dyDescent="0.2">
      <c r="A189" s="84"/>
      <c r="F189" s="84"/>
      <c r="G189" s="84"/>
      <c r="H189" s="84"/>
      <c r="I189" s="84"/>
      <c r="J189" s="84"/>
      <c r="K189" s="84"/>
      <c r="N189" s="83"/>
      <c r="O189" s="83"/>
      <c r="P189" s="83"/>
      <c r="Q189" s="83"/>
      <c r="R189" s="83"/>
      <c r="S189" s="83"/>
      <c r="V189" s="83"/>
      <c r="W189" s="83"/>
    </row>
    <row r="190" spans="1:23" x14ac:dyDescent="0.2">
      <c r="A190" s="83"/>
      <c r="F190" s="84"/>
      <c r="G190" s="84"/>
      <c r="H190" s="84"/>
      <c r="I190" s="84"/>
      <c r="J190" s="84"/>
      <c r="K190" s="84"/>
      <c r="N190" s="83"/>
      <c r="O190" s="83"/>
      <c r="P190" s="83"/>
      <c r="Q190" s="83"/>
      <c r="R190" s="83"/>
      <c r="S190" s="83"/>
      <c r="V190" s="83"/>
      <c r="W190" s="83"/>
    </row>
    <row r="191" spans="1:23" x14ac:dyDescent="0.2">
      <c r="A191" s="83"/>
      <c r="F191" s="84"/>
      <c r="G191" s="84"/>
      <c r="H191" s="84"/>
      <c r="I191" s="84"/>
      <c r="J191" s="84"/>
      <c r="K191" s="84"/>
      <c r="N191" s="83"/>
      <c r="O191" s="83"/>
      <c r="P191" s="83"/>
      <c r="Q191" s="83"/>
      <c r="R191" s="83"/>
      <c r="S191" s="83"/>
      <c r="V191" s="83"/>
      <c r="W191" s="83"/>
    </row>
    <row r="192" spans="1:23" x14ac:dyDescent="0.2">
      <c r="A192" s="83"/>
      <c r="F192" s="84"/>
      <c r="G192" s="84"/>
      <c r="H192" s="84"/>
      <c r="I192" s="84"/>
      <c r="J192" s="84"/>
      <c r="K192" s="84"/>
      <c r="N192" s="83"/>
      <c r="O192" s="83"/>
      <c r="P192" s="83"/>
      <c r="Q192" s="83"/>
      <c r="R192" s="83"/>
      <c r="S192" s="83"/>
      <c r="V192" s="83"/>
      <c r="W192" s="83"/>
    </row>
    <row r="193" spans="1:23" x14ac:dyDescent="0.2">
      <c r="A193" s="83"/>
      <c r="F193" s="84"/>
      <c r="G193" s="84"/>
      <c r="H193" s="84"/>
      <c r="I193" s="84"/>
      <c r="J193" s="84"/>
      <c r="K193" s="84"/>
      <c r="N193" s="83"/>
      <c r="O193" s="83"/>
      <c r="P193" s="83"/>
      <c r="Q193" s="83"/>
      <c r="R193" s="83"/>
      <c r="S193" s="83"/>
      <c r="V193" s="83"/>
      <c r="W193" s="83"/>
    </row>
    <row r="194" spans="1:23" x14ac:dyDescent="0.2">
      <c r="A194" s="83"/>
      <c r="F194" s="84"/>
      <c r="G194" s="84"/>
      <c r="H194" s="84"/>
      <c r="I194" s="84"/>
      <c r="J194" s="84"/>
      <c r="K194" s="84"/>
      <c r="N194" s="83"/>
      <c r="O194" s="83"/>
      <c r="P194" s="83"/>
      <c r="Q194" s="83"/>
      <c r="R194" s="83"/>
      <c r="S194" s="83"/>
      <c r="V194" s="83"/>
      <c r="W194" s="83"/>
    </row>
    <row r="195" spans="1:23" x14ac:dyDescent="0.2">
      <c r="A195" s="83"/>
      <c r="F195" s="84"/>
      <c r="G195" s="84"/>
      <c r="H195" s="84"/>
      <c r="I195" s="84"/>
      <c r="J195" s="84"/>
      <c r="K195" s="84"/>
      <c r="N195" s="83"/>
      <c r="O195" s="83"/>
      <c r="P195" s="83"/>
      <c r="Q195" s="83"/>
      <c r="R195" s="83"/>
      <c r="S195" s="83"/>
      <c r="V195" s="83"/>
      <c r="W195" s="83"/>
    </row>
    <row r="196" spans="1:23" x14ac:dyDescent="0.2">
      <c r="A196" s="83"/>
      <c r="F196" s="84"/>
      <c r="G196" s="84"/>
      <c r="H196" s="84"/>
      <c r="I196" s="84"/>
      <c r="J196" s="84"/>
      <c r="K196" s="84"/>
      <c r="N196" s="83"/>
      <c r="O196" s="83"/>
      <c r="P196" s="83"/>
      <c r="Q196" s="83"/>
      <c r="R196" s="83"/>
      <c r="S196" s="83"/>
      <c r="V196" s="83"/>
      <c r="W196" s="83"/>
    </row>
    <row r="197" spans="1:23" x14ac:dyDescent="0.2">
      <c r="A197" s="108"/>
      <c r="F197" s="84"/>
      <c r="G197" s="84"/>
      <c r="H197" s="84"/>
      <c r="I197" s="84"/>
      <c r="J197" s="84"/>
      <c r="K197" s="84"/>
      <c r="N197" s="83"/>
      <c r="O197" s="83"/>
      <c r="P197" s="83"/>
      <c r="Q197" s="83"/>
      <c r="R197" s="83"/>
      <c r="S197" s="83"/>
      <c r="V197" s="83"/>
      <c r="W197" s="83"/>
    </row>
    <row r="198" spans="1:23" x14ac:dyDescent="0.2">
      <c r="F198" s="84"/>
      <c r="G198" s="84"/>
      <c r="H198" s="84"/>
      <c r="I198" s="84"/>
      <c r="J198" s="84"/>
      <c r="K198" s="84"/>
      <c r="N198" s="83"/>
      <c r="O198" s="83"/>
      <c r="P198" s="83"/>
      <c r="Q198" s="83"/>
      <c r="R198" s="83"/>
      <c r="S198" s="83"/>
      <c r="V198" s="83"/>
      <c r="W198" s="83"/>
    </row>
    <row r="199" spans="1:23" x14ac:dyDescent="0.2">
      <c r="F199" s="84"/>
      <c r="G199" s="84"/>
      <c r="H199" s="84"/>
      <c r="I199" s="84"/>
      <c r="J199" s="84"/>
      <c r="K199" s="84"/>
      <c r="N199" s="83"/>
      <c r="O199" s="83"/>
      <c r="P199" s="83"/>
      <c r="Q199" s="83"/>
      <c r="R199" s="83"/>
      <c r="S199" s="83"/>
      <c r="V199" s="83"/>
      <c r="W199" s="83"/>
    </row>
    <row r="200" spans="1:23" x14ac:dyDescent="0.2">
      <c r="F200" s="84"/>
      <c r="G200" s="84"/>
      <c r="H200" s="84"/>
      <c r="I200" s="84"/>
      <c r="J200" s="84"/>
      <c r="K200" s="84"/>
      <c r="N200" s="83"/>
      <c r="O200" s="83"/>
      <c r="P200" s="83"/>
      <c r="Q200" s="83"/>
      <c r="R200" s="83"/>
      <c r="S200" s="83"/>
      <c r="V200" s="83"/>
      <c r="W200" s="83"/>
    </row>
    <row r="201" spans="1:23" x14ac:dyDescent="0.2">
      <c r="F201" s="84"/>
      <c r="G201" s="84"/>
      <c r="H201" s="84"/>
      <c r="I201" s="84"/>
      <c r="J201" s="84"/>
      <c r="K201" s="84"/>
      <c r="N201" s="83"/>
      <c r="O201" s="83"/>
      <c r="P201" s="83"/>
      <c r="Q201" s="83"/>
      <c r="R201" s="83"/>
      <c r="S201" s="83"/>
      <c r="V201" s="83"/>
      <c r="W201" s="83"/>
    </row>
    <row r="202" spans="1:23" x14ac:dyDescent="0.2">
      <c r="F202" s="84"/>
      <c r="G202" s="84"/>
      <c r="H202" s="84"/>
      <c r="I202" s="84"/>
      <c r="J202" s="84"/>
      <c r="K202" s="84"/>
      <c r="N202" s="83"/>
      <c r="O202" s="83"/>
      <c r="P202" s="83"/>
      <c r="Q202" s="83"/>
      <c r="R202" s="83"/>
      <c r="S202" s="83"/>
      <c r="V202" s="83"/>
      <c r="W202" s="83"/>
    </row>
    <row r="203" spans="1:23" x14ac:dyDescent="0.2">
      <c r="F203" s="84"/>
      <c r="G203" s="84"/>
      <c r="H203" s="84"/>
      <c r="I203" s="84"/>
      <c r="J203" s="84"/>
      <c r="K203" s="84"/>
      <c r="N203" s="83"/>
      <c r="O203" s="83"/>
      <c r="P203" s="83"/>
      <c r="Q203" s="83"/>
      <c r="R203" s="83"/>
      <c r="S203" s="83"/>
      <c r="V203" s="83"/>
      <c r="W203" s="83"/>
    </row>
    <row r="204" spans="1:23" x14ac:dyDescent="0.2">
      <c r="F204" s="84"/>
      <c r="G204" s="84"/>
      <c r="H204" s="84"/>
      <c r="I204" s="84"/>
      <c r="J204" s="84"/>
      <c r="K204" s="84"/>
      <c r="N204" s="83"/>
      <c r="O204" s="83"/>
      <c r="P204" s="83"/>
      <c r="Q204" s="83"/>
      <c r="R204" s="83"/>
      <c r="S204" s="83"/>
      <c r="V204" s="83"/>
      <c r="W204" s="83"/>
    </row>
    <row r="205" spans="1:23" x14ac:dyDescent="0.2">
      <c r="F205" s="84"/>
      <c r="G205" s="84"/>
      <c r="H205" s="84"/>
      <c r="I205" s="84"/>
      <c r="J205" s="84"/>
      <c r="K205" s="84"/>
      <c r="N205" s="83"/>
      <c r="O205" s="83"/>
      <c r="P205" s="83"/>
      <c r="Q205" s="83"/>
      <c r="R205" s="83"/>
      <c r="S205" s="83"/>
      <c r="V205" s="83"/>
      <c r="W205" s="83"/>
    </row>
    <row r="206" spans="1:23" x14ac:dyDescent="0.2">
      <c r="F206" s="84"/>
      <c r="G206" s="84"/>
      <c r="H206" s="84"/>
      <c r="I206" s="84"/>
      <c r="J206" s="84"/>
      <c r="K206" s="84"/>
      <c r="N206" s="83"/>
      <c r="O206" s="83"/>
      <c r="P206" s="83"/>
      <c r="Q206" s="83"/>
      <c r="R206" s="83"/>
      <c r="S206" s="83"/>
      <c r="V206" s="83"/>
      <c r="W206" s="83"/>
    </row>
    <row r="207" spans="1:23" x14ac:dyDescent="0.2">
      <c r="F207" s="84"/>
      <c r="G207" s="84"/>
      <c r="H207" s="84"/>
      <c r="I207" s="84"/>
      <c r="J207" s="84"/>
      <c r="K207" s="84"/>
      <c r="N207" s="83"/>
      <c r="O207" s="83"/>
      <c r="P207" s="83"/>
      <c r="Q207" s="83"/>
      <c r="R207" s="83"/>
      <c r="S207" s="83"/>
      <c r="V207" s="83"/>
      <c r="W207" s="83"/>
    </row>
    <row r="208" spans="1:23" x14ac:dyDescent="0.2">
      <c r="F208" s="84"/>
      <c r="G208" s="84"/>
      <c r="H208" s="84"/>
      <c r="I208" s="84"/>
      <c r="J208" s="84"/>
      <c r="K208" s="84"/>
      <c r="N208" s="83"/>
      <c r="O208" s="83"/>
      <c r="P208" s="83"/>
      <c r="Q208" s="83"/>
      <c r="R208" s="83"/>
      <c r="S208" s="83"/>
      <c r="V208" s="83"/>
      <c r="W208" s="83"/>
    </row>
    <row r="209" spans="4:23" x14ac:dyDescent="0.2">
      <c r="F209" s="84"/>
      <c r="G209" s="84"/>
      <c r="H209" s="84"/>
      <c r="I209" s="84"/>
      <c r="J209" s="84"/>
      <c r="K209" s="84"/>
      <c r="N209" s="83"/>
      <c r="O209" s="83"/>
      <c r="P209" s="83"/>
      <c r="Q209" s="83"/>
      <c r="R209" s="83"/>
      <c r="S209" s="83"/>
      <c r="V209" s="83"/>
      <c r="W209" s="83"/>
    </row>
    <row r="210" spans="4:23" x14ac:dyDescent="0.2">
      <c r="D210" s="68"/>
      <c r="F210" s="84"/>
      <c r="G210" s="84"/>
      <c r="H210" s="84"/>
      <c r="I210" s="84"/>
      <c r="J210" s="84"/>
      <c r="K210" s="84"/>
      <c r="N210" s="83"/>
      <c r="O210" s="83"/>
      <c r="P210" s="83"/>
      <c r="Q210" s="83"/>
      <c r="R210" s="83"/>
      <c r="S210" s="83"/>
      <c r="V210" s="83"/>
      <c r="W210" s="83"/>
    </row>
    <row r="211" spans="4:23" x14ac:dyDescent="0.2">
      <c r="D211" s="68"/>
      <c r="F211" s="84"/>
      <c r="G211" s="84"/>
      <c r="H211" s="84"/>
      <c r="I211" s="84"/>
      <c r="J211" s="84"/>
      <c r="K211" s="84"/>
      <c r="N211" s="83"/>
      <c r="O211" s="83"/>
      <c r="P211" s="83"/>
      <c r="Q211" s="83"/>
      <c r="R211" s="83"/>
      <c r="S211" s="83"/>
      <c r="V211" s="83"/>
      <c r="W211" s="83"/>
    </row>
    <row r="212" spans="4:23" x14ac:dyDescent="0.2">
      <c r="D212" s="68"/>
      <c r="F212" s="84"/>
      <c r="G212" s="84"/>
      <c r="H212" s="84"/>
      <c r="I212" s="84"/>
      <c r="J212" s="84"/>
      <c r="K212" s="84"/>
      <c r="N212" s="83"/>
      <c r="O212" s="83"/>
      <c r="P212" s="83"/>
      <c r="Q212" s="83"/>
      <c r="R212" s="83"/>
      <c r="S212" s="83"/>
      <c r="V212" s="83"/>
      <c r="W212" s="83"/>
    </row>
    <row r="213" spans="4:23" x14ac:dyDescent="0.2">
      <c r="D213" s="68"/>
      <c r="F213" s="84"/>
      <c r="G213" s="84"/>
      <c r="H213" s="84"/>
      <c r="I213" s="84"/>
      <c r="J213" s="84"/>
      <c r="K213" s="84"/>
      <c r="N213" s="83"/>
      <c r="O213" s="83"/>
      <c r="P213" s="83"/>
      <c r="Q213" s="83"/>
      <c r="R213" s="83"/>
      <c r="S213" s="83"/>
      <c r="V213" s="83"/>
      <c r="W213" s="83"/>
    </row>
    <row r="214" spans="4:23" x14ac:dyDescent="0.2">
      <c r="D214" s="68"/>
      <c r="F214" s="84"/>
      <c r="G214" s="84"/>
      <c r="H214" s="84"/>
      <c r="I214" s="84"/>
      <c r="J214" s="84"/>
      <c r="K214" s="84"/>
      <c r="N214" s="83"/>
      <c r="O214" s="83"/>
      <c r="P214" s="83"/>
      <c r="Q214" s="83"/>
      <c r="R214" s="83"/>
      <c r="S214" s="83"/>
      <c r="V214" s="83"/>
      <c r="W214" s="83"/>
    </row>
    <row r="215" spans="4:23" x14ac:dyDescent="0.2">
      <c r="D215" s="68"/>
      <c r="F215" s="84"/>
      <c r="G215" s="84"/>
      <c r="H215" s="84"/>
      <c r="I215" s="84"/>
      <c r="J215" s="84"/>
      <c r="K215" s="84"/>
      <c r="N215" s="83"/>
      <c r="O215" s="83"/>
      <c r="P215" s="83"/>
      <c r="Q215" s="83"/>
      <c r="R215" s="83"/>
      <c r="S215" s="83"/>
      <c r="V215" s="83"/>
      <c r="W215" s="83"/>
    </row>
    <row r="216" spans="4:23" x14ac:dyDescent="0.2">
      <c r="D216" s="68"/>
      <c r="F216" s="84"/>
      <c r="G216" s="84"/>
      <c r="H216" s="84"/>
      <c r="I216" s="84"/>
      <c r="J216" s="84"/>
      <c r="K216" s="84"/>
      <c r="N216" s="83"/>
      <c r="O216" s="83"/>
      <c r="P216" s="83"/>
      <c r="Q216" s="83"/>
      <c r="R216" s="83"/>
      <c r="S216" s="83"/>
      <c r="V216" s="83"/>
      <c r="W216" s="83"/>
    </row>
    <row r="217" spans="4:23" x14ac:dyDescent="0.2">
      <c r="D217" s="68"/>
      <c r="F217" s="84"/>
      <c r="G217" s="84"/>
      <c r="H217" s="84"/>
      <c r="I217" s="84"/>
      <c r="J217" s="84"/>
      <c r="K217" s="84"/>
      <c r="N217" s="83"/>
      <c r="O217" s="83"/>
      <c r="P217" s="83"/>
      <c r="Q217" s="83"/>
      <c r="R217" s="83"/>
      <c r="S217" s="83"/>
      <c r="V217" s="83"/>
      <c r="W217" s="83"/>
    </row>
    <row r="218" spans="4:23" x14ac:dyDescent="0.2">
      <c r="D218" s="68"/>
      <c r="F218" s="84"/>
      <c r="G218" s="84"/>
      <c r="H218" s="84"/>
      <c r="I218" s="84"/>
      <c r="J218" s="84"/>
      <c r="K218" s="84"/>
      <c r="N218" s="83"/>
      <c r="O218" s="83"/>
      <c r="P218" s="83"/>
      <c r="Q218" s="83"/>
      <c r="R218" s="83"/>
      <c r="S218" s="83"/>
      <c r="V218" s="83"/>
      <c r="W218" s="83"/>
    </row>
    <row r="219" spans="4:23" x14ac:dyDescent="0.2">
      <c r="D219" s="68"/>
      <c r="F219" s="84"/>
      <c r="G219" s="84"/>
      <c r="H219" s="84"/>
      <c r="I219" s="84"/>
      <c r="J219" s="84"/>
      <c r="K219" s="84"/>
      <c r="N219" s="83"/>
      <c r="O219" s="83"/>
      <c r="P219" s="83"/>
      <c r="Q219" s="83"/>
      <c r="R219" s="83"/>
      <c r="S219" s="83"/>
      <c r="V219" s="83"/>
      <c r="W219" s="83"/>
    </row>
    <row r="220" spans="4:23" x14ac:dyDescent="0.2">
      <c r="D220" s="68"/>
      <c r="F220" s="84"/>
      <c r="G220" s="84"/>
      <c r="H220" s="84"/>
      <c r="I220" s="84"/>
      <c r="J220" s="84"/>
      <c r="K220" s="84"/>
      <c r="N220" s="83"/>
      <c r="O220" s="83"/>
      <c r="P220" s="83"/>
      <c r="Q220" s="83"/>
      <c r="R220" s="83"/>
      <c r="S220" s="83"/>
      <c r="V220" s="83"/>
      <c r="W220" s="83"/>
    </row>
    <row r="221" spans="4:23" x14ac:dyDescent="0.2">
      <c r="D221" s="68"/>
      <c r="F221" s="84"/>
      <c r="G221" s="84"/>
      <c r="H221" s="84"/>
      <c r="I221" s="84"/>
      <c r="J221" s="84"/>
      <c r="K221" s="84"/>
      <c r="N221" s="83"/>
      <c r="O221" s="83"/>
      <c r="P221" s="83"/>
      <c r="Q221" s="83"/>
      <c r="R221" s="83"/>
      <c r="S221" s="83"/>
      <c r="V221" s="83"/>
      <c r="W221" s="83"/>
    </row>
    <row r="222" spans="4:23" x14ac:dyDescent="0.2">
      <c r="D222" s="68"/>
      <c r="F222" s="84"/>
      <c r="G222" s="84"/>
      <c r="H222" s="84"/>
      <c r="I222" s="84"/>
      <c r="J222" s="84"/>
      <c r="K222" s="84"/>
      <c r="N222" s="83"/>
      <c r="O222" s="83"/>
      <c r="P222" s="83"/>
      <c r="Q222" s="83"/>
      <c r="R222" s="83"/>
      <c r="S222" s="83"/>
      <c r="V222" s="83"/>
      <c r="W222" s="83"/>
    </row>
    <row r="223" spans="4:23" x14ac:dyDescent="0.2">
      <c r="D223" s="68"/>
      <c r="F223" s="84"/>
      <c r="G223" s="84"/>
      <c r="H223" s="84"/>
      <c r="I223" s="84"/>
      <c r="J223" s="84"/>
      <c r="K223" s="84"/>
      <c r="N223" s="83"/>
      <c r="O223" s="83"/>
      <c r="P223" s="83"/>
      <c r="Q223" s="83"/>
      <c r="R223" s="83"/>
      <c r="S223" s="83"/>
      <c r="V223" s="83"/>
      <c r="W223" s="83"/>
    </row>
    <row r="224" spans="4:23" x14ac:dyDescent="0.2">
      <c r="D224" s="68"/>
      <c r="F224" s="84"/>
      <c r="G224" s="84"/>
      <c r="H224" s="84"/>
      <c r="I224" s="84"/>
      <c r="J224" s="84"/>
      <c r="K224" s="84"/>
      <c r="N224" s="83"/>
      <c r="O224" s="83"/>
      <c r="P224" s="83"/>
      <c r="Q224" s="83"/>
      <c r="R224" s="83"/>
      <c r="S224" s="83"/>
      <c r="V224" s="83"/>
      <c r="W224" s="83"/>
    </row>
    <row r="225" spans="4:23" x14ac:dyDescent="0.2">
      <c r="D225" s="68"/>
      <c r="F225" s="84"/>
      <c r="G225" s="84"/>
      <c r="H225" s="84"/>
      <c r="I225" s="84"/>
      <c r="J225" s="84"/>
      <c r="K225" s="84"/>
      <c r="N225" s="83"/>
      <c r="O225" s="83"/>
      <c r="P225" s="83"/>
      <c r="Q225" s="83"/>
      <c r="R225" s="83"/>
      <c r="S225" s="83"/>
      <c r="V225" s="83"/>
      <c r="W225" s="83"/>
    </row>
    <row r="226" spans="4:23" x14ac:dyDescent="0.2">
      <c r="D226" s="68"/>
      <c r="F226" s="84"/>
      <c r="G226" s="84"/>
      <c r="H226" s="84"/>
      <c r="I226" s="84"/>
      <c r="J226" s="84"/>
      <c r="K226" s="84"/>
      <c r="N226" s="83"/>
      <c r="O226" s="83"/>
      <c r="P226" s="83"/>
      <c r="Q226" s="83"/>
      <c r="R226" s="83"/>
      <c r="S226" s="83"/>
      <c r="V226" s="83"/>
      <c r="W226" s="83"/>
    </row>
    <row r="227" spans="4:23" x14ac:dyDescent="0.2">
      <c r="D227" s="68"/>
      <c r="F227" s="84"/>
      <c r="G227" s="84"/>
      <c r="H227" s="84"/>
      <c r="I227" s="84"/>
      <c r="J227" s="84"/>
      <c r="K227" s="84"/>
      <c r="N227" s="83"/>
      <c r="O227" s="83"/>
      <c r="P227" s="83"/>
      <c r="Q227" s="83"/>
      <c r="R227" s="83"/>
      <c r="S227" s="83"/>
      <c r="V227" s="83"/>
      <c r="W227" s="83"/>
    </row>
    <row r="228" spans="4:23" x14ac:dyDescent="0.2">
      <c r="D228" s="68"/>
      <c r="F228" s="84"/>
      <c r="G228" s="84"/>
      <c r="H228" s="84"/>
      <c r="I228" s="84"/>
      <c r="J228" s="84"/>
      <c r="K228" s="84"/>
      <c r="N228" s="83"/>
      <c r="O228" s="83"/>
      <c r="P228" s="83"/>
      <c r="Q228" s="83"/>
      <c r="R228" s="83"/>
      <c r="S228" s="83"/>
      <c r="V228" s="83"/>
      <c r="W228" s="83"/>
    </row>
    <row r="229" spans="4:23" x14ac:dyDescent="0.2">
      <c r="D229" s="68"/>
      <c r="F229" s="84"/>
      <c r="G229" s="84"/>
      <c r="H229" s="84"/>
      <c r="I229" s="84"/>
      <c r="J229" s="84"/>
      <c r="K229" s="84"/>
      <c r="N229" s="83"/>
      <c r="O229" s="83"/>
      <c r="P229" s="83"/>
      <c r="Q229" s="83"/>
      <c r="R229" s="83"/>
      <c r="S229" s="83"/>
      <c r="V229" s="83"/>
      <c r="W229" s="83"/>
    </row>
    <row r="230" spans="4:23" x14ac:dyDescent="0.2">
      <c r="D230" s="68"/>
      <c r="F230" s="84"/>
      <c r="G230" s="84"/>
      <c r="H230" s="84"/>
      <c r="I230" s="84"/>
      <c r="J230" s="84"/>
      <c r="K230" s="84"/>
      <c r="N230" s="83"/>
      <c r="O230" s="83"/>
      <c r="P230" s="83"/>
      <c r="Q230" s="83"/>
      <c r="R230" s="83"/>
      <c r="S230" s="83"/>
      <c r="V230" s="83"/>
      <c r="W230" s="83"/>
    </row>
    <row r="231" spans="4:23" x14ac:dyDescent="0.2">
      <c r="D231" s="68"/>
      <c r="F231" s="84"/>
      <c r="G231" s="84"/>
      <c r="H231" s="84"/>
      <c r="I231" s="84"/>
      <c r="J231" s="84"/>
      <c r="K231" s="84"/>
      <c r="N231" s="83"/>
      <c r="O231" s="83"/>
      <c r="P231" s="83"/>
      <c r="Q231" s="83"/>
      <c r="R231" s="83"/>
      <c r="S231" s="83"/>
      <c r="V231" s="83"/>
      <c r="W231" s="83"/>
    </row>
    <row r="232" spans="4:23" x14ac:dyDescent="0.2">
      <c r="D232" s="68"/>
      <c r="F232" s="84"/>
      <c r="G232" s="84"/>
      <c r="H232" s="84"/>
      <c r="I232" s="84"/>
      <c r="J232" s="84"/>
      <c r="K232" s="84"/>
      <c r="N232" s="83"/>
      <c r="O232" s="83"/>
      <c r="P232" s="83"/>
      <c r="Q232" s="83"/>
      <c r="R232" s="83"/>
      <c r="S232" s="83"/>
      <c r="V232" s="83"/>
      <c r="W232" s="83"/>
    </row>
    <row r="233" spans="4:23" x14ac:dyDescent="0.2">
      <c r="D233" s="68"/>
      <c r="F233" s="84"/>
      <c r="G233" s="84"/>
      <c r="H233" s="84"/>
      <c r="I233" s="84"/>
      <c r="J233" s="84"/>
      <c r="K233" s="84"/>
      <c r="N233" s="83"/>
      <c r="O233" s="83"/>
      <c r="P233" s="83"/>
      <c r="Q233" s="83"/>
      <c r="R233" s="83"/>
      <c r="S233" s="83"/>
      <c r="V233" s="83"/>
      <c r="W233" s="83"/>
    </row>
    <row r="234" spans="4:23" x14ac:dyDescent="0.2">
      <c r="D234" s="68"/>
      <c r="F234" s="84"/>
      <c r="G234" s="84"/>
      <c r="H234" s="84"/>
      <c r="I234" s="84"/>
      <c r="J234" s="84"/>
      <c r="K234" s="84"/>
      <c r="N234" s="83"/>
      <c r="O234" s="83"/>
      <c r="P234" s="83"/>
      <c r="Q234" s="83"/>
      <c r="R234" s="83"/>
      <c r="S234" s="83"/>
      <c r="V234" s="83"/>
      <c r="W234" s="83"/>
    </row>
    <row r="235" spans="4:23" x14ac:dyDescent="0.2">
      <c r="D235" s="68"/>
      <c r="F235" s="84"/>
      <c r="G235" s="84"/>
      <c r="H235" s="84"/>
      <c r="I235" s="84"/>
      <c r="J235" s="84"/>
      <c r="K235" s="84"/>
      <c r="N235" s="83"/>
      <c r="O235" s="83"/>
      <c r="P235" s="83"/>
      <c r="Q235" s="83"/>
      <c r="R235" s="83"/>
      <c r="S235" s="83"/>
      <c r="V235" s="83"/>
      <c r="W235" s="83"/>
    </row>
    <row r="236" spans="4:23" x14ac:dyDescent="0.2">
      <c r="D236" s="68"/>
      <c r="F236" s="84"/>
      <c r="G236" s="84"/>
      <c r="H236" s="84"/>
      <c r="I236" s="84"/>
      <c r="J236" s="84"/>
      <c r="K236" s="84"/>
      <c r="N236" s="83"/>
      <c r="O236" s="83"/>
      <c r="P236" s="83"/>
      <c r="Q236" s="83"/>
      <c r="R236" s="83"/>
      <c r="S236" s="83"/>
      <c r="V236" s="83"/>
      <c r="W236" s="83"/>
    </row>
    <row r="237" spans="4:23" x14ac:dyDescent="0.2">
      <c r="D237" s="68"/>
      <c r="F237" s="84"/>
      <c r="G237" s="84"/>
      <c r="H237" s="84"/>
      <c r="I237" s="84"/>
      <c r="J237" s="84"/>
      <c r="K237" s="84"/>
      <c r="N237" s="83"/>
      <c r="O237" s="83"/>
      <c r="P237" s="83"/>
      <c r="Q237" s="83"/>
      <c r="R237" s="83"/>
      <c r="S237" s="83"/>
      <c r="V237" s="83"/>
      <c r="W237" s="83"/>
    </row>
    <row r="238" spans="4:23" x14ac:dyDescent="0.2">
      <c r="D238" s="68"/>
      <c r="F238" s="84"/>
      <c r="G238" s="84"/>
      <c r="H238" s="84"/>
      <c r="I238" s="84"/>
      <c r="J238" s="84"/>
      <c r="K238" s="84"/>
      <c r="N238" s="83"/>
      <c r="O238" s="83"/>
      <c r="P238" s="83"/>
      <c r="Q238" s="83"/>
      <c r="R238" s="83"/>
      <c r="S238" s="83"/>
      <c r="V238" s="83"/>
      <c r="W238" s="83"/>
    </row>
    <row r="239" spans="4:23" x14ac:dyDescent="0.2">
      <c r="D239" s="68"/>
      <c r="F239" s="84"/>
      <c r="G239" s="84"/>
      <c r="H239" s="84"/>
      <c r="I239" s="84"/>
      <c r="J239" s="84"/>
      <c r="K239" s="84"/>
      <c r="N239" s="83"/>
      <c r="O239" s="83"/>
      <c r="P239" s="83"/>
      <c r="Q239" s="83"/>
      <c r="R239" s="83"/>
      <c r="S239" s="83"/>
      <c r="V239" s="83"/>
      <c r="W239" s="83"/>
    </row>
    <row r="240" spans="4:23" x14ac:dyDescent="0.2">
      <c r="D240" s="68"/>
      <c r="F240" s="84"/>
      <c r="G240" s="84"/>
      <c r="H240" s="84"/>
      <c r="I240" s="84"/>
      <c r="J240" s="84"/>
      <c r="K240" s="84"/>
      <c r="N240" s="83"/>
      <c r="O240" s="83"/>
      <c r="P240" s="83"/>
      <c r="Q240" s="83"/>
      <c r="R240" s="83"/>
      <c r="S240" s="83"/>
      <c r="V240" s="83"/>
      <c r="W240" s="83"/>
    </row>
    <row r="241" spans="4:23" x14ac:dyDescent="0.2">
      <c r="D241" s="68"/>
      <c r="F241" s="84"/>
      <c r="G241" s="84"/>
      <c r="H241" s="84"/>
      <c r="I241" s="84"/>
      <c r="J241" s="84"/>
      <c r="K241" s="84"/>
      <c r="N241" s="83"/>
      <c r="O241" s="83"/>
      <c r="P241" s="83"/>
      <c r="Q241" s="83"/>
      <c r="R241" s="83"/>
      <c r="S241" s="83"/>
      <c r="V241" s="83"/>
      <c r="W241" s="83"/>
    </row>
    <row r="242" spans="4:23" x14ac:dyDescent="0.2">
      <c r="D242" s="68"/>
      <c r="F242" s="84"/>
      <c r="G242" s="84"/>
      <c r="H242" s="84"/>
      <c r="I242" s="84"/>
      <c r="J242" s="84"/>
      <c r="K242" s="84"/>
      <c r="N242" s="83"/>
      <c r="O242" s="83"/>
      <c r="P242" s="83"/>
      <c r="Q242" s="83"/>
      <c r="R242" s="83"/>
      <c r="S242" s="83"/>
      <c r="V242" s="83"/>
      <c r="W242" s="83"/>
    </row>
    <row r="243" spans="4:23" x14ac:dyDescent="0.2">
      <c r="D243" s="68"/>
      <c r="F243" s="84"/>
      <c r="G243" s="84"/>
      <c r="H243" s="84"/>
      <c r="I243" s="84"/>
      <c r="J243" s="84"/>
      <c r="K243" s="84"/>
      <c r="N243" s="83"/>
      <c r="O243" s="83"/>
      <c r="P243" s="83"/>
      <c r="Q243" s="83"/>
      <c r="R243" s="83"/>
      <c r="S243" s="83"/>
      <c r="V243" s="83"/>
      <c r="W243" s="83"/>
    </row>
    <row r="244" spans="4:23" x14ac:dyDescent="0.2">
      <c r="D244" s="68"/>
      <c r="F244" s="84"/>
      <c r="G244" s="84"/>
      <c r="H244" s="84"/>
      <c r="I244" s="84"/>
      <c r="J244" s="84"/>
      <c r="K244" s="84"/>
      <c r="N244" s="83"/>
      <c r="O244" s="83"/>
      <c r="P244" s="83"/>
      <c r="Q244" s="83"/>
      <c r="R244" s="83"/>
      <c r="S244" s="83"/>
      <c r="V244" s="83"/>
      <c r="W244" s="83"/>
    </row>
    <row r="245" spans="4:23" x14ac:dyDescent="0.2">
      <c r="D245" s="68"/>
      <c r="F245" s="84"/>
      <c r="G245" s="84"/>
      <c r="H245" s="84"/>
      <c r="I245" s="84"/>
      <c r="J245" s="84"/>
      <c r="K245" s="84"/>
      <c r="N245" s="83"/>
      <c r="O245" s="83"/>
      <c r="P245" s="83"/>
      <c r="Q245" s="83"/>
      <c r="R245" s="83"/>
      <c r="S245" s="83"/>
      <c r="V245" s="83"/>
      <c r="W245" s="83"/>
    </row>
    <row r="246" spans="4:23" x14ac:dyDescent="0.2">
      <c r="D246" s="68"/>
      <c r="F246" s="84"/>
      <c r="G246" s="84"/>
      <c r="H246" s="84"/>
      <c r="I246" s="84"/>
      <c r="J246" s="84"/>
      <c r="K246" s="84"/>
      <c r="N246" s="83"/>
      <c r="O246" s="83"/>
      <c r="P246" s="83"/>
      <c r="Q246" s="83"/>
      <c r="R246" s="83"/>
      <c r="S246" s="83"/>
      <c r="V246" s="83"/>
      <c r="W246" s="83"/>
    </row>
    <row r="247" spans="4:23" x14ac:dyDescent="0.2">
      <c r="D247" s="68"/>
      <c r="F247" s="84"/>
      <c r="G247" s="84"/>
      <c r="H247" s="84"/>
      <c r="I247" s="84"/>
      <c r="J247" s="84"/>
      <c r="K247" s="84"/>
      <c r="N247" s="83"/>
      <c r="O247" s="83"/>
      <c r="P247" s="83"/>
      <c r="Q247" s="83"/>
      <c r="R247" s="83"/>
      <c r="S247" s="83"/>
      <c r="V247" s="83"/>
      <c r="W247" s="83"/>
    </row>
    <row r="248" spans="4:23" x14ac:dyDescent="0.2">
      <c r="D248" s="68"/>
      <c r="F248" s="84"/>
      <c r="G248" s="84"/>
      <c r="H248" s="84"/>
      <c r="I248" s="84"/>
      <c r="J248" s="84"/>
      <c r="K248" s="84"/>
      <c r="N248" s="83"/>
      <c r="O248" s="83"/>
      <c r="P248" s="83"/>
      <c r="Q248" s="83"/>
      <c r="R248" s="83"/>
      <c r="S248" s="83"/>
      <c r="V248" s="83"/>
      <c r="W248" s="83"/>
    </row>
    <row r="249" spans="4:23" x14ac:dyDescent="0.2">
      <c r="D249" s="68"/>
      <c r="F249" s="84"/>
      <c r="G249" s="84"/>
      <c r="H249" s="84"/>
      <c r="I249" s="84"/>
      <c r="J249" s="84"/>
      <c r="K249" s="84"/>
      <c r="N249" s="83"/>
      <c r="O249" s="83"/>
      <c r="P249" s="83"/>
      <c r="Q249" s="83"/>
      <c r="R249" s="83"/>
      <c r="S249" s="83"/>
      <c r="V249" s="83"/>
      <c r="W249" s="83"/>
    </row>
    <row r="250" spans="4:23" x14ac:dyDescent="0.2">
      <c r="D250" s="68"/>
      <c r="F250" s="84"/>
      <c r="G250" s="84"/>
      <c r="H250" s="84"/>
      <c r="I250" s="84"/>
      <c r="J250" s="84"/>
      <c r="K250" s="84"/>
      <c r="N250" s="83"/>
      <c r="O250" s="83"/>
      <c r="P250" s="83"/>
      <c r="Q250" s="83"/>
      <c r="R250" s="83"/>
      <c r="S250" s="83"/>
      <c r="V250" s="83"/>
      <c r="W250" s="83"/>
    </row>
    <row r="251" spans="4:23" x14ac:dyDescent="0.2">
      <c r="D251" s="68"/>
      <c r="F251" s="84"/>
      <c r="G251" s="84"/>
      <c r="H251" s="84"/>
      <c r="I251" s="84"/>
      <c r="J251" s="84"/>
      <c r="K251" s="84"/>
      <c r="N251" s="83"/>
      <c r="O251" s="83"/>
      <c r="P251" s="83"/>
      <c r="Q251" s="83"/>
      <c r="R251" s="83"/>
      <c r="S251" s="83"/>
      <c r="V251" s="83"/>
      <c r="W251" s="83"/>
    </row>
    <row r="252" spans="4:23" x14ac:dyDescent="0.2">
      <c r="D252" s="68"/>
      <c r="F252" s="84"/>
      <c r="G252" s="84"/>
      <c r="H252" s="84"/>
      <c r="I252" s="84"/>
      <c r="J252" s="84"/>
      <c r="K252" s="84"/>
      <c r="N252" s="83"/>
      <c r="O252" s="83"/>
      <c r="P252" s="83"/>
      <c r="Q252" s="83"/>
      <c r="R252" s="83"/>
      <c r="S252" s="83"/>
      <c r="V252" s="83"/>
      <c r="W252" s="83"/>
    </row>
    <row r="253" spans="4:23" x14ac:dyDescent="0.2">
      <c r="D253" s="68"/>
      <c r="F253" s="84"/>
      <c r="G253" s="84"/>
      <c r="H253" s="84"/>
      <c r="I253" s="84"/>
      <c r="J253" s="84"/>
      <c r="K253" s="84"/>
      <c r="N253" s="83"/>
      <c r="O253" s="83"/>
      <c r="P253" s="83"/>
      <c r="Q253" s="83"/>
      <c r="R253" s="83"/>
      <c r="S253" s="83"/>
      <c r="V253" s="83"/>
      <c r="W253" s="83"/>
    </row>
    <row r="254" spans="4:23" x14ac:dyDescent="0.2">
      <c r="D254" s="68"/>
      <c r="F254" s="84"/>
      <c r="G254" s="84"/>
      <c r="H254" s="84"/>
      <c r="I254" s="84"/>
      <c r="J254" s="84"/>
      <c r="K254" s="84"/>
      <c r="N254" s="83"/>
      <c r="O254" s="83"/>
      <c r="P254" s="83"/>
      <c r="Q254" s="83"/>
      <c r="R254" s="83"/>
      <c r="S254" s="83"/>
      <c r="V254" s="83"/>
      <c r="W254" s="83"/>
    </row>
    <row r="255" spans="4:23" x14ac:dyDescent="0.2">
      <c r="D255" s="68"/>
      <c r="F255" s="84"/>
      <c r="G255" s="84"/>
      <c r="H255" s="84"/>
      <c r="I255" s="84"/>
      <c r="J255" s="84"/>
      <c r="K255" s="84"/>
      <c r="N255" s="83"/>
      <c r="O255" s="83"/>
      <c r="P255" s="83"/>
      <c r="Q255" s="83"/>
      <c r="R255" s="83"/>
      <c r="S255" s="83"/>
      <c r="V255" s="83"/>
      <c r="W255" s="83"/>
    </row>
    <row r="256" spans="4:23" x14ac:dyDescent="0.2">
      <c r="D256" s="68"/>
      <c r="F256" s="84"/>
      <c r="G256" s="84"/>
      <c r="H256" s="84"/>
      <c r="I256" s="84"/>
      <c r="J256" s="84"/>
      <c r="K256" s="84"/>
      <c r="N256" s="83"/>
      <c r="O256" s="83"/>
      <c r="P256" s="83"/>
      <c r="Q256" s="83"/>
      <c r="R256" s="83"/>
      <c r="S256" s="83"/>
      <c r="V256" s="83"/>
      <c r="W256" s="83"/>
    </row>
    <row r="257" spans="4:23" x14ac:dyDescent="0.2">
      <c r="D257" s="68"/>
      <c r="F257" s="84"/>
      <c r="G257" s="84"/>
      <c r="H257" s="84"/>
      <c r="I257" s="84"/>
      <c r="J257" s="84"/>
      <c r="K257" s="84"/>
      <c r="N257" s="83"/>
      <c r="O257" s="83"/>
      <c r="P257" s="83"/>
      <c r="Q257" s="83"/>
      <c r="R257" s="83"/>
      <c r="S257" s="83"/>
      <c r="V257" s="83"/>
      <c r="W257" s="83"/>
    </row>
    <row r="258" spans="4:23" x14ac:dyDescent="0.2">
      <c r="D258" s="68"/>
      <c r="F258" s="84"/>
      <c r="G258" s="84"/>
      <c r="H258" s="84"/>
      <c r="I258" s="84"/>
      <c r="J258" s="84"/>
      <c r="K258" s="84"/>
      <c r="N258" s="83"/>
      <c r="O258" s="83"/>
      <c r="P258" s="83"/>
      <c r="Q258" s="83"/>
      <c r="R258" s="83"/>
      <c r="S258" s="83"/>
      <c r="V258" s="83"/>
      <c r="W258" s="83"/>
    </row>
    <row r="259" spans="4:23" x14ac:dyDescent="0.2">
      <c r="D259" s="68"/>
      <c r="F259" s="84"/>
      <c r="G259" s="84"/>
      <c r="H259" s="84"/>
      <c r="I259" s="84"/>
      <c r="J259" s="84"/>
      <c r="K259" s="84"/>
      <c r="N259" s="83"/>
      <c r="O259" s="83"/>
      <c r="P259" s="83"/>
      <c r="Q259" s="83"/>
      <c r="R259" s="83"/>
      <c r="S259" s="83"/>
      <c r="V259" s="83"/>
      <c r="W259" s="83"/>
    </row>
    <row r="260" spans="4:23" x14ac:dyDescent="0.2">
      <c r="D260" s="68"/>
      <c r="F260" s="84"/>
      <c r="G260" s="84"/>
      <c r="H260" s="84"/>
      <c r="I260" s="84"/>
      <c r="J260" s="84"/>
      <c r="K260" s="84"/>
      <c r="N260" s="83"/>
      <c r="O260" s="83"/>
      <c r="P260" s="83"/>
      <c r="Q260" s="83"/>
      <c r="R260" s="83"/>
      <c r="S260" s="83"/>
      <c r="V260" s="83"/>
      <c r="W260" s="83"/>
    </row>
    <row r="261" spans="4:23" x14ac:dyDescent="0.2">
      <c r="D261" s="68"/>
      <c r="F261" s="84"/>
      <c r="G261" s="84"/>
      <c r="H261" s="84"/>
      <c r="I261" s="84"/>
      <c r="J261" s="84"/>
      <c r="K261" s="84"/>
      <c r="N261" s="83"/>
      <c r="O261" s="83"/>
      <c r="P261" s="83"/>
      <c r="Q261" s="83"/>
      <c r="R261" s="83"/>
      <c r="S261" s="83"/>
      <c r="V261" s="83"/>
      <c r="W261" s="83"/>
    </row>
    <row r="262" spans="4:23" x14ac:dyDescent="0.2">
      <c r="D262" s="68"/>
      <c r="F262" s="84"/>
      <c r="G262" s="84"/>
      <c r="H262" s="84"/>
      <c r="I262" s="84"/>
      <c r="J262" s="84"/>
      <c r="K262" s="84"/>
      <c r="N262" s="83"/>
      <c r="O262" s="83"/>
      <c r="P262" s="83"/>
      <c r="Q262" s="83"/>
      <c r="R262" s="83"/>
      <c r="S262" s="83"/>
      <c r="V262" s="83"/>
      <c r="W262" s="83"/>
    </row>
    <row r="263" spans="4:23" x14ac:dyDescent="0.2">
      <c r="D263" s="68"/>
      <c r="F263" s="84"/>
      <c r="G263" s="84"/>
      <c r="H263" s="84"/>
      <c r="I263" s="84"/>
      <c r="J263" s="84"/>
      <c r="K263" s="84"/>
      <c r="N263" s="83"/>
      <c r="O263" s="83"/>
      <c r="P263" s="83"/>
      <c r="Q263" s="83"/>
      <c r="R263" s="83"/>
      <c r="S263" s="83"/>
      <c r="V263" s="83"/>
      <c r="W263" s="83"/>
    </row>
    <row r="264" spans="4:23" x14ac:dyDescent="0.2">
      <c r="D264" s="68"/>
      <c r="F264" s="84"/>
      <c r="G264" s="84"/>
      <c r="H264" s="84"/>
      <c r="I264" s="84"/>
      <c r="J264" s="84"/>
      <c r="K264" s="84"/>
      <c r="N264" s="83"/>
      <c r="O264" s="83"/>
      <c r="P264" s="83"/>
      <c r="Q264" s="83"/>
      <c r="R264" s="83"/>
      <c r="S264" s="83"/>
      <c r="V264" s="83"/>
      <c r="W264" s="83"/>
    </row>
    <row r="265" spans="4:23" x14ac:dyDescent="0.2">
      <c r="D265" s="68"/>
      <c r="F265" s="84"/>
      <c r="G265" s="84"/>
      <c r="H265" s="84"/>
      <c r="I265" s="84"/>
      <c r="J265" s="84"/>
      <c r="K265" s="84"/>
      <c r="N265" s="83"/>
      <c r="O265" s="83"/>
      <c r="P265" s="83"/>
      <c r="Q265" s="83"/>
      <c r="R265" s="83"/>
      <c r="S265" s="83"/>
      <c r="V265" s="83"/>
      <c r="W265" s="83"/>
    </row>
    <row r="266" spans="4:23" x14ac:dyDescent="0.2">
      <c r="D266" s="68"/>
      <c r="F266" s="84"/>
      <c r="G266" s="84"/>
      <c r="H266" s="84"/>
      <c r="I266" s="84"/>
      <c r="J266" s="84"/>
      <c r="K266" s="84"/>
      <c r="N266" s="83"/>
      <c r="O266" s="83"/>
      <c r="P266" s="83"/>
      <c r="Q266" s="83"/>
      <c r="R266" s="83"/>
      <c r="S266" s="83"/>
      <c r="V266" s="83"/>
      <c r="W266" s="83"/>
    </row>
    <row r="267" spans="4:23" x14ac:dyDescent="0.2">
      <c r="D267" s="68"/>
      <c r="F267" s="84"/>
      <c r="G267" s="84"/>
      <c r="H267" s="84"/>
      <c r="I267" s="84"/>
      <c r="J267" s="84"/>
      <c r="K267" s="84"/>
      <c r="N267" s="83"/>
      <c r="O267" s="83"/>
      <c r="P267" s="83"/>
      <c r="Q267" s="83"/>
      <c r="R267" s="83"/>
      <c r="S267" s="83"/>
      <c r="V267" s="83"/>
      <c r="W267" s="83"/>
    </row>
    <row r="268" spans="4:23" x14ac:dyDescent="0.2">
      <c r="D268" s="68"/>
      <c r="F268" s="84"/>
      <c r="G268" s="84"/>
      <c r="H268" s="84"/>
      <c r="I268" s="84"/>
      <c r="J268" s="84"/>
      <c r="K268" s="84"/>
      <c r="N268" s="83"/>
      <c r="O268" s="83"/>
      <c r="P268" s="83"/>
      <c r="Q268" s="83"/>
      <c r="R268" s="83"/>
      <c r="S268" s="83"/>
      <c r="V268" s="83"/>
      <c r="W268" s="83"/>
    </row>
    <row r="269" spans="4:23" x14ac:dyDescent="0.2">
      <c r="D269" s="68"/>
      <c r="F269" s="84"/>
      <c r="G269" s="84"/>
      <c r="H269" s="84"/>
      <c r="I269" s="84"/>
      <c r="J269" s="84"/>
      <c r="K269" s="84"/>
      <c r="N269" s="83"/>
      <c r="O269" s="83"/>
      <c r="P269" s="83"/>
      <c r="Q269" s="83"/>
      <c r="R269" s="83"/>
      <c r="S269" s="83"/>
      <c r="V269" s="83"/>
      <c r="W269" s="83"/>
    </row>
    <row r="270" spans="4:23" x14ac:dyDescent="0.2">
      <c r="D270" s="68"/>
      <c r="F270" s="84"/>
      <c r="G270" s="84"/>
      <c r="H270" s="84"/>
      <c r="I270" s="84"/>
      <c r="J270" s="84"/>
      <c r="K270" s="84"/>
      <c r="N270" s="83"/>
      <c r="O270" s="83"/>
      <c r="P270" s="83"/>
      <c r="Q270" s="83"/>
      <c r="R270" s="83"/>
      <c r="S270" s="83"/>
      <c r="V270" s="83"/>
      <c r="W270" s="83"/>
    </row>
    <row r="271" spans="4:23" x14ac:dyDescent="0.2">
      <c r="D271" s="68"/>
      <c r="F271" s="84"/>
      <c r="G271" s="84"/>
      <c r="H271" s="84"/>
      <c r="I271" s="84"/>
      <c r="J271" s="84"/>
      <c r="K271" s="84"/>
      <c r="N271" s="83"/>
      <c r="O271" s="83"/>
      <c r="P271" s="83"/>
      <c r="Q271" s="83"/>
      <c r="R271" s="83"/>
      <c r="S271" s="83"/>
      <c r="V271" s="83"/>
      <c r="W271" s="83"/>
    </row>
    <row r="272" spans="4:23" x14ac:dyDescent="0.2">
      <c r="D272" s="68"/>
      <c r="F272" s="84"/>
      <c r="G272" s="84"/>
      <c r="H272" s="84"/>
      <c r="I272" s="84"/>
      <c r="J272" s="84"/>
      <c r="K272" s="84"/>
      <c r="N272" s="83"/>
      <c r="O272" s="83"/>
      <c r="P272" s="83"/>
      <c r="Q272" s="83"/>
      <c r="R272" s="83"/>
      <c r="S272" s="83"/>
      <c r="V272" s="83"/>
      <c r="W272" s="83"/>
    </row>
    <row r="273" spans="4:23" x14ac:dyDescent="0.2">
      <c r="D273" s="68"/>
      <c r="F273" s="84"/>
      <c r="G273" s="84"/>
      <c r="H273" s="84"/>
      <c r="I273" s="84"/>
      <c r="J273" s="84"/>
      <c r="K273" s="84"/>
      <c r="N273" s="83"/>
      <c r="O273" s="83"/>
      <c r="P273" s="83"/>
      <c r="Q273" s="83"/>
      <c r="R273" s="83"/>
      <c r="S273" s="83"/>
      <c r="V273" s="83"/>
      <c r="W273" s="83"/>
    </row>
    <row r="274" spans="4:23" x14ac:dyDescent="0.2">
      <c r="D274" s="68"/>
      <c r="F274" s="84"/>
      <c r="G274" s="84"/>
      <c r="H274" s="84"/>
      <c r="I274" s="84"/>
      <c r="J274" s="84"/>
      <c r="K274" s="84"/>
      <c r="N274" s="83"/>
      <c r="O274" s="83"/>
      <c r="P274" s="83"/>
      <c r="Q274" s="83"/>
      <c r="R274" s="83"/>
      <c r="S274" s="83"/>
      <c r="V274" s="83"/>
      <c r="W274" s="83"/>
    </row>
    <row r="275" spans="4:23" x14ac:dyDescent="0.2">
      <c r="D275" s="68"/>
      <c r="F275" s="84"/>
      <c r="G275" s="84"/>
      <c r="H275" s="84"/>
      <c r="I275" s="84"/>
      <c r="J275" s="84"/>
      <c r="K275" s="84"/>
      <c r="N275" s="83"/>
      <c r="O275" s="83"/>
      <c r="P275" s="83"/>
      <c r="Q275" s="83"/>
      <c r="R275" s="83"/>
      <c r="S275" s="83"/>
      <c r="V275" s="83"/>
      <c r="W275" s="83"/>
    </row>
    <row r="276" spans="4:23" x14ac:dyDescent="0.2">
      <c r="D276" s="68"/>
      <c r="F276" s="84"/>
      <c r="G276" s="84"/>
      <c r="H276" s="84"/>
      <c r="I276" s="84"/>
      <c r="J276" s="84"/>
      <c r="K276" s="84"/>
      <c r="N276" s="83"/>
      <c r="O276" s="83"/>
      <c r="P276" s="83"/>
      <c r="Q276" s="83"/>
      <c r="R276" s="83"/>
      <c r="S276" s="83"/>
      <c r="V276" s="83"/>
      <c r="W276" s="83"/>
    </row>
    <row r="277" spans="4:23" x14ac:dyDescent="0.2">
      <c r="D277" s="68"/>
      <c r="F277" s="84"/>
      <c r="G277" s="84"/>
      <c r="H277" s="84"/>
      <c r="I277" s="84"/>
      <c r="J277" s="84"/>
      <c r="K277" s="84"/>
      <c r="N277" s="83"/>
      <c r="O277" s="83"/>
      <c r="P277" s="83"/>
      <c r="Q277" s="83"/>
      <c r="R277" s="83"/>
      <c r="S277" s="83"/>
      <c r="V277" s="83"/>
      <c r="W277" s="83"/>
    </row>
    <row r="278" spans="4:23" x14ac:dyDescent="0.2">
      <c r="D278" s="68"/>
      <c r="F278" s="84"/>
      <c r="G278" s="84"/>
      <c r="H278" s="84"/>
      <c r="I278" s="84"/>
      <c r="J278" s="84"/>
      <c r="K278" s="84"/>
      <c r="N278" s="83"/>
      <c r="O278" s="83"/>
      <c r="P278" s="83"/>
      <c r="Q278" s="83"/>
      <c r="R278" s="83"/>
      <c r="S278" s="83"/>
      <c r="V278" s="83"/>
      <c r="W278" s="83"/>
    </row>
    <row r="279" spans="4:23" x14ac:dyDescent="0.2">
      <c r="D279" s="68"/>
      <c r="F279" s="84"/>
      <c r="G279" s="84"/>
      <c r="H279" s="84"/>
      <c r="I279" s="84"/>
      <c r="J279" s="84"/>
      <c r="K279" s="84"/>
      <c r="N279" s="83"/>
      <c r="O279" s="83"/>
      <c r="P279" s="83"/>
      <c r="Q279" s="83"/>
      <c r="R279" s="83"/>
      <c r="S279" s="83"/>
      <c r="V279" s="83"/>
      <c r="W279" s="83"/>
    </row>
    <row r="280" spans="4:23" x14ac:dyDescent="0.2">
      <c r="D280" s="68"/>
      <c r="F280" s="84"/>
      <c r="G280" s="84"/>
      <c r="H280" s="84"/>
      <c r="I280" s="84"/>
      <c r="J280" s="84"/>
      <c r="K280" s="84"/>
      <c r="N280" s="83"/>
      <c r="O280" s="83"/>
      <c r="P280" s="83"/>
      <c r="Q280" s="83"/>
      <c r="R280" s="83"/>
      <c r="S280" s="83"/>
      <c r="V280" s="83"/>
      <c r="W280" s="83"/>
    </row>
    <row r="281" spans="4:23" x14ac:dyDescent="0.2">
      <c r="D281" s="68"/>
      <c r="F281" s="84"/>
      <c r="G281" s="84"/>
      <c r="H281" s="84"/>
      <c r="I281" s="84"/>
      <c r="J281" s="84"/>
      <c r="K281" s="84"/>
      <c r="N281" s="83"/>
      <c r="O281" s="83"/>
      <c r="P281" s="83"/>
      <c r="Q281" s="83"/>
      <c r="R281" s="83"/>
      <c r="S281" s="83"/>
      <c r="V281" s="83"/>
      <c r="W281" s="83"/>
    </row>
    <row r="282" spans="4:23" x14ac:dyDescent="0.2">
      <c r="D282" s="68"/>
      <c r="F282" s="84"/>
      <c r="G282" s="84"/>
      <c r="H282" s="84"/>
      <c r="I282" s="84"/>
      <c r="J282" s="84"/>
      <c r="K282" s="84"/>
      <c r="N282" s="83"/>
      <c r="O282" s="83"/>
      <c r="P282" s="83"/>
      <c r="Q282" s="83"/>
      <c r="R282" s="83"/>
      <c r="S282" s="83"/>
      <c r="V282" s="83"/>
      <c r="W282" s="83"/>
    </row>
    <row r="283" spans="4:23" x14ac:dyDescent="0.2">
      <c r="D283" s="68"/>
      <c r="F283" s="84"/>
      <c r="G283" s="84"/>
      <c r="H283" s="84"/>
      <c r="I283" s="84"/>
      <c r="J283" s="84"/>
      <c r="K283" s="84"/>
      <c r="N283" s="83"/>
      <c r="O283" s="83"/>
      <c r="P283" s="83"/>
      <c r="Q283" s="83"/>
      <c r="R283" s="83"/>
      <c r="S283" s="83"/>
      <c r="V283" s="83"/>
      <c r="W283" s="83"/>
    </row>
    <row r="284" spans="4:23" x14ac:dyDescent="0.2">
      <c r="D284" s="68"/>
      <c r="F284" s="84"/>
      <c r="G284" s="84"/>
      <c r="H284" s="84"/>
      <c r="I284" s="84"/>
      <c r="J284" s="84"/>
      <c r="K284" s="84"/>
      <c r="N284" s="83"/>
      <c r="O284" s="83"/>
      <c r="P284" s="83"/>
      <c r="Q284" s="83"/>
      <c r="R284" s="83"/>
      <c r="S284" s="83"/>
      <c r="V284" s="83"/>
      <c r="W284" s="83"/>
    </row>
    <row r="285" spans="4:23" x14ac:dyDescent="0.2">
      <c r="D285" s="68"/>
      <c r="F285" s="84"/>
      <c r="G285" s="84"/>
      <c r="H285" s="84"/>
      <c r="I285" s="84"/>
      <c r="J285" s="84"/>
      <c r="K285" s="84"/>
      <c r="N285" s="83"/>
      <c r="O285" s="83"/>
      <c r="P285" s="83"/>
      <c r="Q285" s="83"/>
      <c r="R285" s="83"/>
      <c r="S285" s="83"/>
      <c r="V285" s="83"/>
      <c r="W285" s="83"/>
    </row>
    <row r="286" spans="4:23" x14ac:dyDescent="0.2">
      <c r="D286" s="68"/>
      <c r="F286" s="84"/>
      <c r="G286" s="84"/>
      <c r="H286" s="84"/>
      <c r="I286" s="84"/>
      <c r="J286" s="84"/>
      <c r="K286" s="84"/>
      <c r="N286" s="83"/>
      <c r="O286" s="83"/>
      <c r="P286" s="83"/>
      <c r="Q286" s="83"/>
      <c r="R286" s="83"/>
      <c r="S286" s="83"/>
      <c r="V286" s="83"/>
      <c r="W286" s="83"/>
    </row>
    <row r="287" spans="4:23" x14ac:dyDescent="0.2">
      <c r="D287" s="68"/>
      <c r="F287" s="84"/>
      <c r="G287" s="84"/>
      <c r="H287" s="84"/>
      <c r="I287" s="84"/>
      <c r="J287" s="84"/>
      <c r="K287" s="84"/>
      <c r="N287" s="83"/>
      <c r="O287" s="83"/>
      <c r="P287" s="83"/>
      <c r="Q287" s="83"/>
      <c r="R287" s="83"/>
      <c r="S287" s="83"/>
      <c r="V287" s="83"/>
      <c r="W287" s="83"/>
    </row>
    <row r="288" spans="4:23" x14ac:dyDescent="0.2">
      <c r="D288" s="68"/>
      <c r="F288" s="84"/>
      <c r="G288" s="84"/>
      <c r="H288" s="84"/>
      <c r="I288" s="84"/>
      <c r="J288" s="84"/>
      <c r="K288" s="84"/>
      <c r="N288" s="83"/>
      <c r="O288" s="83"/>
      <c r="P288" s="83"/>
      <c r="Q288" s="83"/>
      <c r="R288" s="83"/>
      <c r="S288" s="83"/>
      <c r="V288" s="83"/>
      <c r="W288" s="83"/>
    </row>
    <row r="289" spans="4:23" x14ac:dyDescent="0.2">
      <c r="D289" s="68"/>
      <c r="F289" s="84"/>
      <c r="G289" s="84"/>
      <c r="H289" s="84"/>
      <c r="I289" s="84"/>
      <c r="J289" s="84"/>
      <c r="K289" s="84"/>
      <c r="N289" s="83"/>
      <c r="O289" s="83"/>
      <c r="P289" s="83"/>
      <c r="Q289" s="83"/>
      <c r="R289" s="83"/>
      <c r="S289" s="83"/>
      <c r="V289" s="83"/>
      <c r="W289" s="83"/>
    </row>
    <row r="290" spans="4:23" x14ac:dyDescent="0.2">
      <c r="D290" s="68"/>
      <c r="F290" s="84"/>
      <c r="G290" s="84"/>
      <c r="H290" s="84"/>
      <c r="I290" s="84"/>
      <c r="J290" s="84"/>
      <c r="K290" s="84"/>
      <c r="N290" s="83"/>
      <c r="O290" s="83"/>
      <c r="P290" s="83"/>
      <c r="Q290" s="83"/>
      <c r="R290" s="83"/>
      <c r="S290" s="83"/>
      <c r="V290" s="83"/>
      <c r="W290" s="83"/>
    </row>
    <row r="291" spans="4:23" x14ac:dyDescent="0.2">
      <c r="D291" s="68"/>
      <c r="F291" s="84"/>
      <c r="G291" s="84"/>
      <c r="H291" s="84"/>
      <c r="I291" s="84"/>
      <c r="J291" s="84"/>
      <c r="K291" s="84"/>
      <c r="N291" s="83"/>
      <c r="O291" s="83"/>
      <c r="P291" s="83"/>
      <c r="Q291" s="83"/>
      <c r="R291" s="83"/>
      <c r="S291" s="83"/>
      <c r="V291" s="83"/>
      <c r="W291" s="83"/>
    </row>
    <row r="292" spans="4:23" x14ac:dyDescent="0.2">
      <c r="D292" s="68"/>
      <c r="F292" s="84"/>
      <c r="G292" s="84"/>
      <c r="H292" s="84"/>
      <c r="I292" s="84"/>
      <c r="J292" s="84"/>
      <c r="K292" s="84"/>
      <c r="N292" s="83"/>
      <c r="O292" s="83"/>
      <c r="P292" s="83"/>
      <c r="Q292" s="83"/>
      <c r="R292" s="83"/>
      <c r="S292" s="83"/>
      <c r="V292" s="83"/>
      <c r="W292" s="83"/>
    </row>
    <row r="293" spans="4:23" x14ac:dyDescent="0.2">
      <c r="D293" s="68"/>
      <c r="F293" s="84"/>
      <c r="G293" s="84"/>
      <c r="H293" s="84"/>
      <c r="I293" s="84"/>
      <c r="J293" s="84"/>
      <c r="K293" s="84"/>
      <c r="N293" s="83"/>
      <c r="O293" s="83"/>
      <c r="P293" s="83"/>
      <c r="Q293" s="83"/>
      <c r="R293" s="83"/>
      <c r="S293" s="83"/>
      <c r="V293" s="83"/>
      <c r="W293" s="83"/>
    </row>
    <row r="294" spans="4:23" x14ac:dyDescent="0.2">
      <c r="D294" s="68"/>
      <c r="F294" s="84"/>
      <c r="G294" s="84"/>
      <c r="H294" s="84"/>
      <c r="I294" s="84"/>
      <c r="J294" s="84"/>
      <c r="K294" s="84"/>
      <c r="N294" s="83"/>
      <c r="O294" s="83"/>
      <c r="P294" s="83"/>
      <c r="Q294" s="83"/>
      <c r="R294" s="83"/>
      <c r="S294" s="83"/>
      <c r="V294" s="83"/>
      <c r="W294" s="83"/>
    </row>
    <row r="295" spans="4:23" x14ac:dyDescent="0.2">
      <c r="D295" s="68"/>
      <c r="F295" s="84"/>
      <c r="G295" s="84"/>
      <c r="H295" s="84"/>
      <c r="I295" s="84"/>
      <c r="J295" s="84"/>
      <c r="K295" s="84"/>
      <c r="N295" s="83"/>
      <c r="O295" s="83"/>
      <c r="P295" s="83"/>
      <c r="Q295" s="83"/>
      <c r="R295" s="83"/>
      <c r="S295" s="83"/>
      <c r="V295" s="83"/>
      <c r="W295" s="83"/>
    </row>
    <row r="296" spans="4:23" x14ac:dyDescent="0.2">
      <c r="D296" s="68"/>
      <c r="F296" s="84"/>
      <c r="G296" s="84"/>
      <c r="H296" s="84"/>
      <c r="I296" s="84"/>
      <c r="J296" s="84"/>
      <c r="K296" s="84"/>
      <c r="N296" s="83"/>
      <c r="O296" s="83"/>
      <c r="P296" s="83"/>
      <c r="Q296" s="83"/>
      <c r="R296" s="83"/>
      <c r="S296" s="83"/>
      <c r="V296" s="83"/>
      <c r="W296" s="83"/>
    </row>
    <row r="297" spans="4:23" x14ac:dyDescent="0.2">
      <c r="D297" s="68"/>
      <c r="F297" s="84"/>
      <c r="G297" s="84"/>
      <c r="H297" s="84"/>
      <c r="I297" s="84"/>
      <c r="J297" s="84"/>
      <c r="K297" s="84"/>
      <c r="N297" s="83"/>
      <c r="O297" s="83"/>
      <c r="P297" s="83"/>
      <c r="Q297" s="83"/>
      <c r="R297" s="83"/>
      <c r="S297" s="83"/>
      <c r="V297" s="83"/>
      <c r="W297" s="83"/>
    </row>
    <row r="298" spans="4:23" x14ac:dyDescent="0.2">
      <c r="D298" s="68"/>
      <c r="F298" s="84"/>
      <c r="G298" s="84"/>
      <c r="H298" s="84"/>
      <c r="I298" s="84"/>
      <c r="J298" s="84"/>
      <c r="K298" s="84"/>
      <c r="N298" s="83"/>
      <c r="O298" s="83"/>
      <c r="P298" s="83"/>
      <c r="Q298" s="83"/>
      <c r="R298" s="83"/>
      <c r="S298" s="83"/>
      <c r="V298" s="83"/>
      <c r="W298" s="83"/>
    </row>
    <row r="299" spans="4:23" x14ac:dyDescent="0.2">
      <c r="D299" s="68"/>
      <c r="F299" s="84"/>
      <c r="G299" s="84"/>
      <c r="H299" s="84"/>
      <c r="I299" s="84"/>
      <c r="J299" s="84"/>
      <c r="K299" s="84"/>
      <c r="N299" s="83"/>
      <c r="O299" s="83"/>
      <c r="P299" s="83"/>
      <c r="Q299" s="83"/>
      <c r="R299" s="83"/>
      <c r="S299" s="83"/>
      <c r="V299" s="83"/>
      <c r="W299" s="83"/>
    </row>
    <row r="300" spans="4:23" x14ac:dyDescent="0.2">
      <c r="D300" s="68"/>
      <c r="F300" s="84"/>
      <c r="G300" s="84"/>
      <c r="H300" s="84"/>
      <c r="I300" s="84"/>
      <c r="J300" s="84"/>
      <c r="K300" s="84"/>
      <c r="N300" s="83"/>
      <c r="O300" s="83"/>
      <c r="P300" s="83"/>
      <c r="Q300" s="83"/>
      <c r="R300" s="83"/>
      <c r="S300" s="83"/>
      <c r="V300" s="83"/>
      <c r="W300" s="83"/>
    </row>
    <row r="301" spans="4:23" x14ac:dyDescent="0.2">
      <c r="D301" s="68"/>
      <c r="F301" s="84"/>
      <c r="G301" s="84"/>
      <c r="H301" s="84"/>
      <c r="I301" s="84"/>
      <c r="J301" s="84"/>
      <c r="K301" s="84"/>
      <c r="N301" s="83"/>
      <c r="O301" s="83"/>
      <c r="P301" s="83"/>
      <c r="Q301" s="83"/>
      <c r="R301" s="83"/>
      <c r="S301" s="83"/>
      <c r="V301" s="83"/>
      <c r="W301" s="83"/>
    </row>
    <row r="302" spans="4:23" x14ac:dyDescent="0.2">
      <c r="D302" s="68"/>
      <c r="F302" s="84"/>
      <c r="G302" s="84"/>
      <c r="H302" s="84"/>
      <c r="I302" s="84"/>
      <c r="J302" s="84"/>
      <c r="K302" s="84"/>
      <c r="N302" s="83"/>
      <c r="O302" s="83"/>
      <c r="P302" s="83"/>
      <c r="Q302" s="83"/>
      <c r="R302" s="83"/>
      <c r="S302" s="83"/>
      <c r="V302" s="83"/>
      <c r="W302" s="83"/>
    </row>
    <row r="303" spans="4:23" x14ac:dyDescent="0.2">
      <c r="D303" s="68"/>
      <c r="F303" s="84"/>
      <c r="G303" s="84"/>
      <c r="H303" s="84"/>
      <c r="I303" s="84"/>
      <c r="J303" s="84"/>
      <c r="K303" s="84"/>
      <c r="N303" s="83"/>
      <c r="O303" s="83"/>
      <c r="P303" s="83"/>
      <c r="Q303" s="83"/>
      <c r="R303" s="83"/>
      <c r="S303" s="83"/>
      <c r="V303" s="83"/>
      <c r="W303" s="83"/>
    </row>
    <row r="304" spans="4:23" x14ac:dyDescent="0.2">
      <c r="D304" s="68"/>
      <c r="F304" s="84"/>
      <c r="G304" s="84"/>
      <c r="H304" s="84"/>
      <c r="I304" s="84"/>
      <c r="J304" s="84"/>
      <c r="K304" s="84"/>
      <c r="N304" s="83"/>
      <c r="O304" s="83"/>
      <c r="P304" s="83"/>
      <c r="Q304" s="83"/>
      <c r="R304" s="83"/>
      <c r="S304" s="83"/>
      <c r="V304" s="83"/>
      <c r="W304" s="83"/>
    </row>
    <row r="305" spans="4:23" x14ac:dyDescent="0.2">
      <c r="D305" s="68"/>
      <c r="F305" s="84"/>
      <c r="G305" s="84"/>
      <c r="H305" s="84"/>
      <c r="I305" s="84"/>
      <c r="J305" s="84"/>
      <c r="K305" s="84"/>
      <c r="N305" s="83"/>
      <c r="O305" s="83"/>
      <c r="P305" s="83"/>
      <c r="Q305" s="83"/>
      <c r="R305" s="83"/>
      <c r="S305" s="83"/>
      <c r="V305" s="83"/>
      <c r="W305" s="83"/>
    </row>
    <row r="306" spans="4:23" x14ac:dyDescent="0.2">
      <c r="D306" s="68"/>
      <c r="F306" s="84"/>
      <c r="G306" s="84"/>
      <c r="H306" s="84"/>
      <c r="I306" s="84"/>
      <c r="J306" s="84"/>
      <c r="K306" s="84"/>
      <c r="N306" s="83"/>
      <c r="O306" s="83"/>
      <c r="P306" s="83"/>
      <c r="Q306" s="83"/>
      <c r="R306" s="83"/>
      <c r="S306" s="83"/>
      <c r="V306" s="83"/>
      <c r="W306" s="83"/>
    </row>
  </sheetData>
  <sheetProtection selectLockedCells="1" selectUnlockedCells="1"/>
  <mergeCells count="11">
    <mergeCell ref="P5:S5"/>
    <mergeCell ref="Q6:S6"/>
    <mergeCell ref="T5:W5"/>
    <mergeCell ref="U6:W6"/>
    <mergeCell ref="B6:C7"/>
    <mergeCell ref="E6:G6"/>
    <mergeCell ref="I6:K6"/>
    <mergeCell ref="M6:O6"/>
    <mergeCell ref="D5:G5"/>
    <mergeCell ref="H5:K5"/>
    <mergeCell ref="L5:O5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44" firstPageNumber="0" fitToHeight="0" orientation="landscape" horizontalDpi="300" verticalDpi="300" r:id="rId1"/>
  <headerFooter alignWithMargins="0">
    <oddFooter>&amp;CStránka &amp;P&amp;R&amp;A</oddFooter>
  </headerFooter>
  <colBreaks count="1" manualBreakCount="1">
    <brk id="11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"/>
  <sheetViews>
    <sheetView workbookViewId="0">
      <selection sqref="A1:F1"/>
    </sheetView>
  </sheetViews>
  <sheetFormatPr defaultColWidth="19.42578125" defaultRowHeight="12.75" x14ac:dyDescent="0.2"/>
  <cols>
    <col min="1" max="1" width="34.28515625" style="124" customWidth="1"/>
    <col min="2" max="3" width="18.7109375" style="124" customWidth="1"/>
    <col min="4" max="4" width="19.42578125" style="125"/>
    <col min="5" max="5" width="24.42578125" style="125" bestFit="1" customWidth="1"/>
    <col min="6" max="6" width="24.5703125" style="125" customWidth="1"/>
    <col min="7" max="252" width="9.140625" style="124" customWidth="1"/>
    <col min="253" max="253" width="34.28515625" style="124" customWidth="1"/>
    <col min="254" max="255" width="18.7109375" style="124" customWidth="1"/>
    <col min="256" max="16384" width="19.42578125" style="124"/>
  </cols>
  <sheetData>
    <row r="1" spans="1:6" ht="15.75" customHeight="1" x14ac:dyDescent="0.25">
      <c r="A1" s="802" t="s">
        <v>392</v>
      </c>
      <c r="B1" s="802"/>
      <c r="C1" s="802"/>
      <c r="D1" s="802"/>
      <c r="E1" s="802"/>
      <c r="F1" s="802"/>
    </row>
    <row r="3" spans="1:6" x14ac:dyDescent="0.2">
      <c r="A3" s="126"/>
      <c r="B3" s="127" t="s">
        <v>0</v>
      </c>
      <c r="C3" s="127" t="s">
        <v>1</v>
      </c>
      <c r="D3" s="127" t="s">
        <v>2</v>
      </c>
      <c r="E3" s="127" t="s">
        <v>391</v>
      </c>
      <c r="F3" s="127" t="s">
        <v>387</v>
      </c>
    </row>
    <row r="4" spans="1:6" ht="15.75" x14ac:dyDescent="0.25">
      <c r="A4" s="128" t="s">
        <v>377</v>
      </c>
      <c r="B4" s="129">
        <f>'pomocná tabuľka - príjmy 2013'!B3</f>
        <v>10611235.030000001</v>
      </c>
      <c r="C4" s="129">
        <f>'pomocná tabuľka - príjmy 2013'!C3</f>
        <v>10916798.300000001</v>
      </c>
      <c r="D4" s="130">
        <f>'pomocná tabuľka - príjmy 2013'!D3</f>
        <v>11688460</v>
      </c>
      <c r="E4" s="130">
        <f>'pomocná tabuľka - príjmy 2013'!E3</f>
        <v>11192555</v>
      </c>
      <c r="F4" s="130">
        <f>'pomocná tabuľka - príjmy 2013'!F3</f>
        <v>11690737</v>
      </c>
    </row>
    <row r="5" spans="1:6" ht="15.75" x14ac:dyDescent="0.25">
      <c r="A5" s="128" t="s">
        <v>378</v>
      </c>
      <c r="B5" s="129" t="e">
        <f>'pomocná tabuľka - výdavky 2013'!E8</f>
        <v>#REF!</v>
      </c>
      <c r="C5" s="129">
        <v>10615926</v>
      </c>
      <c r="D5" s="130" t="e">
        <f>'pomocná tabuľka - výdavky 2013'!M8</f>
        <v>#REF!</v>
      </c>
      <c r="E5" s="130">
        <f>'pomocná tabuľka - výdavky 2013'!Q8</f>
        <v>10730799.140000001</v>
      </c>
      <c r="F5" s="130" t="e">
        <f>'pomocná tabuľka - výdavky 2013'!U8</f>
        <v>#REF!</v>
      </c>
    </row>
    <row r="6" spans="1:6" ht="15.75" x14ac:dyDescent="0.25">
      <c r="A6" s="128" t="s">
        <v>379</v>
      </c>
      <c r="B6" s="129" t="e">
        <f>B4-B5</f>
        <v>#REF!</v>
      </c>
      <c r="C6" s="129">
        <f>C4-C5</f>
        <v>300872.30000000075</v>
      </c>
      <c r="D6" s="130" t="e">
        <f>D4-D5</f>
        <v>#REF!</v>
      </c>
      <c r="E6" s="130">
        <f>E4-E5</f>
        <v>461755.8599999994</v>
      </c>
      <c r="F6" s="130" t="e">
        <f>F4-F5</f>
        <v>#REF!</v>
      </c>
    </row>
    <row r="7" spans="1:6" ht="15.75" x14ac:dyDescent="0.25">
      <c r="A7" s="128"/>
      <c r="B7" s="129"/>
      <c r="C7" s="129"/>
      <c r="D7" s="130"/>
      <c r="E7" s="130"/>
      <c r="F7" s="130"/>
    </row>
    <row r="8" spans="1:6" ht="15.75" x14ac:dyDescent="0.25">
      <c r="A8" s="128" t="s">
        <v>380</v>
      </c>
      <c r="B8" s="129">
        <f>'pomocná tabuľka - príjmy 2013'!B112</f>
        <v>761844.80999999994</v>
      </c>
      <c r="C8" s="129">
        <f>'pomocná tabuľka - príjmy 2013'!C112</f>
        <v>828632.72</v>
      </c>
      <c r="D8" s="130">
        <f>'pomocná tabuľka - príjmy 2013'!D112</f>
        <v>3640369</v>
      </c>
      <c r="E8" s="130">
        <f>'pomocná tabuľka - príjmy 2013'!E112</f>
        <v>735941</v>
      </c>
      <c r="F8" s="130">
        <f>'pomocná tabuľka - príjmy 2013'!F112</f>
        <v>4291701</v>
      </c>
    </row>
    <row r="9" spans="1:6" ht="15.75" x14ac:dyDescent="0.25">
      <c r="A9" s="128" t="s">
        <v>381</v>
      </c>
      <c r="B9" s="129">
        <v>1349332</v>
      </c>
      <c r="C9" s="129">
        <v>785108</v>
      </c>
      <c r="D9" s="130" t="e">
        <f>'pomocná tabuľka - výdavky 2013'!N8</f>
        <v>#REF!</v>
      </c>
      <c r="E9" s="130">
        <f>'pomocná tabuľka - výdavky 2013'!R8</f>
        <v>957999</v>
      </c>
      <c r="F9" s="130" t="e">
        <f>'pomocná tabuľka - výdavky 2013'!V8</f>
        <v>#REF!</v>
      </c>
    </row>
    <row r="10" spans="1:6" ht="15.75" x14ac:dyDescent="0.25">
      <c r="A10" s="128" t="s">
        <v>379</v>
      </c>
      <c r="B10" s="129">
        <f>B8-B9</f>
        <v>-587487.19000000006</v>
      </c>
      <c r="C10" s="129">
        <f>C8-C9</f>
        <v>43524.719999999972</v>
      </c>
      <c r="D10" s="130" t="e">
        <f>D8-D9</f>
        <v>#REF!</v>
      </c>
      <c r="E10" s="130">
        <f>E8-E9</f>
        <v>-222058</v>
      </c>
      <c r="F10" s="130" t="e">
        <f>F8-F9</f>
        <v>#REF!</v>
      </c>
    </row>
    <row r="11" spans="1:6" ht="15.75" x14ac:dyDescent="0.25">
      <c r="A11" s="128"/>
      <c r="B11" s="129"/>
      <c r="C11" s="129"/>
      <c r="D11" s="130"/>
      <c r="E11" s="130"/>
      <c r="F11" s="130"/>
    </row>
    <row r="12" spans="1:6" ht="15.75" x14ac:dyDescent="0.25">
      <c r="A12" s="128" t="s">
        <v>127</v>
      </c>
      <c r="B12" s="129">
        <f>'pomocná tabuľka - príjmy 2013'!B129</f>
        <v>1094060.6099999999</v>
      </c>
      <c r="C12" s="129">
        <f>'pomocná tabuľka - príjmy 2013'!C129</f>
        <v>353398.41</v>
      </c>
      <c r="D12" s="130">
        <f>'pomocná tabuľka - príjmy 2013'!D129</f>
        <v>574727</v>
      </c>
      <c r="E12" s="130">
        <f>'pomocná tabuľka - príjmy 2013'!E129</f>
        <v>574727</v>
      </c>
      <c r="F12" s="130">
        <f>'pomocná tabuľka - príjmy 2013'!F129</f>
        <v>476000</v>
      </c>
    </row>
    <row r="13" spans="1:6" ht="15.75" x14ac:dyDescent="0.25">
      <c r="A13" s="128" t="s">
        <v>382</v>
      </c>
      <c r="B13" s="129">
        <v>320596</v>
      </c>
      <c r="C13" s="129" t="e">
        <f>'pomocná tabuľka - výdavky 2013'!K8</f>
        <v>#REF!</v>
      </c>
      <c r="D13" s="130" t="e">
        <f>'pomocná tabuľka - výdavky 2013'!O8</f>
        <v>#REF!</v>
      </c>
      <c r="E13" s="130">
        <f>'pomocná tabuľka - výdavky 2013'!S8</f>
        <v>654683.57999999996</v>
      </c>
      <c r="F13" s="130" t="e">
        <f>'pomocná tabuľka - výdavky 2013'!W8</f>
        <v>#REF!</v>
      </c>
    </row>
    <row r="14" spans="1:6" ht="15.75" x14ac:dyDescent="0.25">
      <c r="A14" s="131" t="s">
        <v>379</v>
      </c>
      <c r="B14" s="132">
        <f>B12-B13</f>
        <v>773464.60999999987</v>
      </c>
      <c r="C14" s="132" t="e">
        <f>C12-C13</f>
        <v>#REF!</v>
      </c>
      <c r="D14" s="133" t="e">
        <f>D12-D13</f>
        <v>#REF!</v>
      </c>
      <c r="E14" s="133">
        <f>E12-E13</f>
        <v>-79956.579999999958</v>
      </c>
      <c r="F14" s="133" t="e">
        <f>F12-F13</f>
        <v>#REF!</v>
      </c>
    </row>
    <row r="15" spans="1:6" x14ac:dyDescent="0.2">
      <c r="A15" s="134"/>
      <c r="B15" s="125"/>
      <c r="C15" s="125"/>
      <c r="D15" s="135"/>
      <c r="E15" s="135"/>
      <c r="F15" s="135"/>
    </row>
    <row r="16" spans="1:6" ht="18" x14ac:dyDescent="0.25">
      <c r="A16" s="136" t="s">
        <v>130</v>
      </c>
      <c r="B16" s="137">
        <f t="shared" ref="B16:D17" si="0">B4+B8+B12</f>
        <v>12467140.450000001</v>
      </c>
      <c r="C16" s="137">
        <f t="shared" si="0"/>
        <v>12098829.430000002</v>
      </c>
      <c r="D16" s="138">
        <f t="shared" si="0"/>
        <v>15903556</v>
      </c>
      <c r="E16" s="138">
        <f>E4+E8+E12</f>
        <v>12503223</v>
      </c>
      <c r="F16" s="138">
        <f>F4+F8+F12</f>
        <v>16458438</v>
      </c>
    </row>
    <row r="17" spans="1:6" ht="18" x14ac:dyDescent="0.25">
      <c r="A17" s="139" t="s">
        <v>383</v>
      </c>
      <c r="B17" s="140" t="e">
        <f t="shared" si="0"/>
        <v>#REF!</v>
      </c>
      <c r="C17" s="140" t="e">
        <f t="shared" si="0"/>
        <v>#REF!</v>
      </c>
      <c r="D17" s="141" t="e">
        <f t="shared" si="0"/>
        <v>#REF!</v>
      </c>
      <c r="E17" s="141">
        <f>E5+E9+E13</f>
        <v>12343481.720000001</v>
      </c>
      <c r="F17" s="141" t="e">
        <f>F5+F9+F13</f>
        <v>#REF!</v>
      </c>
    </row>
    <row r="18" spans="1:6" ht="18" x14ac:dyDescent="0.25">
      <c r="A18" s="142" t="s">
        <v>384</v>
      </c>
      <c r="B18" s="143" t="e">
        <f>B16-B17</f>
        <v>#REF!</v>
      </c>
      <c r="C18" s="143" t="e">
        <f>C16-C17</f>
        <v>#REF!</v>
      </c>
      <c r="D18" s="144" t="e">
        <f>D16-D17</f>
        <v>#REF!</v>
      </c>
      <c r="E18" s="144">
        <f>E16-E17</f>
        <v>159741.27999999933</v>
      </c>
      <c r="F18" s="144" t="e">
        <f>F16-F17</f>
        <v>#REF!</v>
      </c>
    </row>
  </sheetData>
  <sheetProtection selectLockedCells="1" selectUnlockedCells="1"/>
  <mergeCells count="1">
    <mergeCell ref="A1:F1"/>
  </mergeCells>
  <phoneticPr fontId="0" type="noConversion"/>
  <pageMargins left="0.78749999999999998" right="0.78749999999999998" top="0.98402777777777772" bottom="0.98402777777777772" header="0.51180555555555551" footer="0.51180555555555551"/>
  <pageSetup paperSize="9" scale="91" firstPageNumber="0" fitToHeight="0" orientation="landscape" horizontalDpi="300" verticalDpi="300" r:id="rId1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workbookViewId="0">
      <selection sqref="A1:D1"/>
    </sheetView>
  </sheetViews>
  <sheetFormatPr defaultRowHeight="15.75" x14ac:dyDescent="0.25"/>
  <cols>
    <col min="1" max="1" width="9.140625" style="507"/>
    <col min="2" max="2" width="63.140625" style="507" bestFit="1" customWidth="1"/>
    <col min="3" max="3" width="16.85546875" style="507" bestFit="1" customWidth="1"/>
    <col min="4" max="4" width="17.5703125" style="511" bestFit="1" customWidth="1"/>
  </cols>
  <sheetData>
    <row r="1" spans="1:4" ht="28.5" thickBot="1" x14ac:dyDescent="0.45">
      <c r="A1" s="805" t="s">
        <v>739</v>
      </c>
      <c r="B1" s="805"/>
      <c r="C1" s="805"/>
      <c r="D1" s="805"/>
    </row>
    <row r="2" spans="1:4" s="463" customFormat="1" ht="34.5" customHeight="1" thickBot="1" x14ac:dyDescent="0.3">
      <c r="A2" s="706" t="s">
        <v>664</v>
      </c>
      <c r="B2" s="500" t="s">
        <v>381</v>
      </c>
      <c r="C2" s="501" t="s">
        <v>650</v>
      </c>
      <c r="D2" s="705" t="s">
        <v>639</v>
      </c>
    </row>
    <row r="3" spans="1:4" x14ac:dyDescent="0.25">
      <c r="A3" s="702" t="s">
        <v>448</v>
      </c>
      <c r="B3" s="703" t="s">
        <v>454</v>
      </c>
      <c r="C3" s="704">
        <v>65000</v>
      </c>
      <c r="D3" s="713">
        <v>41709.160000000003</v>
      </c>
    </row>
    <row r="4" spans="1:4" x14ac:dyDescent="0.25">
      <c r="A4" s="806" t="s">
        <v>622</v>
      </c>
      <c r="B4" s="502" t="s">
        <v>651</v>
      </c>
      <c r="C4" s="508">
        <v>4200</v>
      </c>
      <c r="D4" s="714">
        <v>4135.42</v>
      </c>
    </row>
    <row r="5" spans="1:4" x14ac:dyDescent="0.25">
      <c r="A5" s="803"/>
      <c r="B5" s="502" t="s">
        <v>675</v>
      </c>
      <c r="C5" s="508">
        <v>4500</v>
      </c>
      <c r="D5" s="714">
        <v>4444</v>
      </c>
    </row>
    <row r="6" spans="1:4" x14ac:dyDescent="0.25">
      <c r="A6" s="804"/>
      <c r="B6" s="502" t="s">
        <v>652</v>
      </c>
      <c r="C6" s="508">
        <v>11100</v>
      </c>
      <c r="D6" s="714">
        <v>11072.25</v>
      </c>
    </row>
    <row r="7" spans="1:4" x14ac:dyDescent="0.25">
      <c r="A7" s="806" t="s">
        <v>599</v>
      </c>
      <c r="B7" s="502" t="s">
        <v>679</v>
      </c>
      <c r="C7" s="508">
        <v>5600</v>
      </c>
      <c r="D7" s="714">
        <v>5590.42</v>
      </c>
    </row>
    <row r="8" spans="1:4" x14ac:dyDescent="0.25">
      <c r="A8" s="804"/>
      <c r="B8" s="502" t="s">
        <v>449</v>
      </c>
      <c r="C8" s="508">
        <v>115000</v>
      </c>
      <c r="D8" s="714">
        <v>115000</v>
      </c>
    </row>
    <row r="9" spans="1:4" x14ac:dyDescent="0.25">
      <c r="A9" s="701" t="s">
        <v>462</v>
      </c>
      <c r="B9" s="502" t="s">
        <v>468</v>
      </c>
      <c r="C9" s="508">
        <v>91000</v>
      </c>
      <c r="D9" s="714">
        <v>90773.48</v>
      </c>
    </row>
    <row r="10" spans="1:4" x14ac:dyDescent="0.25">
      <c r="A10" s="711" t="s">
        <v>450</v>
      </c>
      <c r="B10" s="502" t="s">
        <v>594</v>
      </c>
      <c r="C10" s="508">
        <v>140000</v>
      </c>
      <c r="D10" s="714">
        <v>139993.16</v>
      </c>
    </row>
    <row r="11" spans="1:4" x14ac:dyDescent="0.25">
      <c r="A11" s="806" t="s">
        <v>566</v>
      </c>
      <c r="B11" s="502" t="s">
        <v>663</v>
      </c>
      <c r="C11" s="508">
        <v>6879</v>
      </c>
      <c r="D11" s="714">
        <v>6878.39</v>
      </c>
    </row>
    <row r="12" spans="1:4" x14ac:dyDescent="0.25">
      <c r="A12" s="803"/>
      <c r="B12" s="502" t="s">
        <v>756</v>
      </c>
      <c r="C12" s="508">
        <v>11681</v>
      </c>
      <c r="D12" s="714">
        <v>11680.96</v>
      </c>
    </row>
    <row r="13" spans="1:4" x14ac:dyDescent="0.25">
      <c r="A13" s="803"/>
      <c r="B13" s="502" t="s">
        <v>757</v>
      </c>
      <c r="C13" s="508">
        <v>15046</v>
      </c>
      <c r="D13" s="714">
        <v>15046</v>
      </c>
    </row>
    <row r="14" spans="1:4" x14ac:dyDescent="0.25">
      <c r="A14" s="803"/>
      <c r="B14" s="502" t="s">
        <v>758</v>
      </c>
      <c r="C14" s="508">
        <v>56400</v>
      </c>
      <c r="D14" s="714">
        <v>56375.12</v>
      </c>
    </row>
    <row r="15" spans="1:4" x14ac:dyDescent="0.25">
      <c r="A15" s="803"/>
      <c r="B15" s="502" t="s">
        <v>681</v>
      </c>
      <c r="C15" s="508">
        <v>12670</v>
      </c>
      <c r="D15" s="714">
        <v>12668.4</v>
      </c>
    </row>
    <row r="16" spans="1:4" x14ac:dyDescent="0.25">
      <c r="A16" s="804"/>
      <c r="B16" s="502" t="s">
        <v>680</v>
      </c>
      <c r="C16" s="508">
        <v>84795</v>
      </c>
      <c r="D16" s="714">
        <v>83637.929999999993</v>
      </c>
    </row>
    <row r="17" spans="1:4" x14ac:dyDescent="0.25">
      <c r="A17" s="803" t="s">
        <v>455</v>
      </c>
      <c r="B17" s="502" t="s">
        <v>676</v>
      </c>
      <c r="C17" s="508">
        <v>3200</v>
      </c>
      <c r="D17" s="714">
        <v>3200</v>
      </c>
    </row>
    <row r="18" spans="1:4" x14ac:dyDescent="0.25">
      <c r="A18" s="804"/>
      <c r="B18" s="502" t="s">
        <v>630</v>
      </c>
      <c r="C18" s="508">
        <v>17000</v>
      </c>
      <c r="D18" s="714">
        <v>16983.05</v>
      </c>
    </row>
    <row r="19" spans="1:4" x14ac:dyDescent="0.25">
      <c r="A19" s="806" t="s">
        <v>567</v>
      </c>
      <c r="B19" s="503" t="s">
        <v>653</v>
      </c>
      <c r="C19" s="508">
        <v>2463450</v>
      </c>
      <c r="D19" s="714">
        <v>1743553.29</v>
      </c>
    </row>
    <row r="20" spans="1:4" x14ac:dyDescent="0.25">
      <c r="A20" s="804"/>
      <c r="B20" s="503" t="s">
        <v>688</v>
      </c>
      <c r="C20" s="508">
        <v>16900</v>
      </c>
      <c r="D20" s="714">
        <v>16856.68</v>
      </c>
    </row>
    <row r="21" spans="1:4" x14ac:dyDescent="0.25">
      <c r="A21" s="806" t="s">
        <v>625</v>
      </c>
      <c r="B21" s="502" t="s">
        <v>626</v>
      </c>
      <c r="C21" s="508">
        <v>12118</v>
      </c>
      <c r="D21" s="714">
        <v>12117.13</v>
      </c>
    </row>
    <row r="22" spans="1:4" x14ac:dyDescent="0.25">
      <c r="A22" s="803"/>
      <c r="B22" s="503" t="s">
        <v>659</v>
      </c>
      <c r="C22" s="508">
        <v>28000</v>
      </c>
      <c r="D22" s="714">
        <v>27880.79</v>
      </c>
    </row>
    <row r="23" spans="1:4" x14ac:dyDescent="0.25">
      <c r="A23" s="804"/>
      <c r="B23" s="503" t="s">
        <v>660</v>
      </c>
      <c r="C23" s="508">
        <v>7400</v>
      </c>
      <c r="D23" s="714">
        <v>7362</v>
      </c>
    </row>
    <row r="24" spans="1:4" x14ac:dyDescent="0.25">
      <c r="A24" s="803" t="s">
        <v>689</v>
      </c>
      <c r="B24" s="502" t="s">
        <v>560</v>
      </c>
      <c r="C24" s="508">
        <v>13800</v>
      </c>
      <c r="D24" s="714">
        <v>13800</v>
      </c>
    </row>
    <row r="25" spans="1:4" x14ac:dyDescent="0.25">
      <c r="A25" s="803"/>
      <c r="B25" s="505" t="s">
        <v>671</v>
      </c>
      <c r="C25" s="509">
        <v>3576</v>
      </c>
      <c r="D25" s="715">
        <v>3576</v>
      </c>
    </row>
    <row r="26" spans="1:4" x14ac:dyDescent="0.25">
      <c r="A26" s="804"/>
      <c r="B26" s="505" t="s">
        <v>668</v>
      </c>
      <c r="C26" s="509">
        <v>21200</v>
      </c>
      <c r="D26" s="715">
        <v>21157.74</v>
      </c>
    </row>
    <row r="27" spans="1:4" ht="16.5" thickBot="1" x14ac:dyDescent="0.3">
      <c r="A27" s="504" t="s">
        <v>451</v>
      </c>
      <c r="B27" s="505" t="s">
        <v>452</v>
      </c>
      <c r="C27" s="509">
        <v>7502</v>
      </c>
      <c r="D27" s="716">
        <v>0</v>
      </c>
    </row>
    <row r="28" spans="1:4" s="410" customFormat="1" ht="16.5" thickBot="1" x14ac:dyDescent="0.3">
      <c r="A28" s="596" t="s">
        <v>453</v>
      </c>
      <c r="B28" s="597" t="s">
        <v>453</v>
      </c>
      <c r="C28" s="506">
        <f>SUM(C3:C27)</f>
        <v>3218017</v>
      </c>
      <c r="D28" s="510">
        <f>SUM(D3:D27)</f>
        <v>2465491.3700000006</v>
      </c>
    </row>
  </sheetData>
  <mergeCells count="8">
    <mergeCell ref="A24:A26"/>
    <mergeCell ref="A1:D1"/>
    <mergeCell ref="A4:A6"/>
    <mergeCell ref="A17:A18"/>
    <mergeCell ref="A21:A23"/>
    <mergeCell ref="A19:A20"/>
    <mergeCell ref="A11:A16"/>
    <mergeCell ref="A7:A8"/>
  </mergeCells>
  <pageMargins left="0.7" right="0.7" top="0.75" bottom="0.75" header="0.3" footer="0.3"/>
  <pageSetup paperSize="9" scale="8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opLeftCell="A10" workbookViewId="0">
      <selection activeCell="K20" sqref="K20:L20"/>
    </sheetView>
  </sheetViews>
  <sheetFormatPr defaultRowHeight="15" x14ac:dyDescent="0.25"/>
  <cols>
    <col min="1" max="1" width="5.85546875" customWidth="1"/>
    <col min="2" max="2" width="18.42578125" customWidth="1"/>
    <col min="3" max="3" width="15.42578125" customWidth="1"/>
    <col min="4" max="4" width="10.85546875" customWidth="1"/>
    <col min="5" max="5" width="9.85546875" customWidth="1"/>
    <col min="6" max="7" width="12.7109375" customWidth="1"/>
    <col min="8" max="8" width="9.140625" customWidth="1"/>
    <col min="9" max="9" width="13.7109375" customWidth="1"/>
    <col min="10" max="10" width="60.7109375" customWidth="1"/>
    <col min="11" max="12" width="16.7109375" customWidth="1"/>
    <col min="13" max="13" width="12.42578125" bestFit="1" customWidth="1"/>
  </cols>
  <sheetData>
    <row r="1" spans="1:13" ht="28.5" thickBot="1" x14ac:dyDescent="0.45">
      <c r="A1" s="834" t="s">
        <v>741</v>
      </c>
      <c r="B1" s="834"/>
      <c r="C1" s="834"/>
      <c r="D1" s="834"/>
      <c r="E1" s="834"/>
      <c r="F1" s="834"/>
      <c r="G1" s="834"/>
      <c r="H1" s="834"/>
      <c r="I1" s="834"/>
      <c r="J1" s="834"/>
      <c r="K1" s="834"/>
      <c r="L1" s="834"/>
    </row>
    <row r="2" spans="1:13" ht="15" customHeight="1" x14ac:dyDescent="0.25">
      <c r="A2" s="835" t="s">
        <v>690</v>
      </c>
      <c r="B2" s="838" t="s">
        <v>691</v>
      </c>
      <c r="C2" s="838" t="s">
        <v>692</v>
      </c>
      <c r="D2" s="838" t="s">
        <v>693</v>
      </c>
      <c r="E2" s="841" t="s">
        <v>694</v>
      </c>
      <c r="F2" s="844" t="s">
        <v>695</v>
      </c>
      <c r="G2" s="844" t="s">
        <v>742</v>
      </c>
      <c r="H2" s="847" t="s">
        <v>696</v>
      </c>
      <c r="I2" s="850" t="s">
        <v>697</v>
      </c>
      <c r="J2" s="841" t="s">
        <v>698</v>
      </c>
      <c r="K2" s="855" t="s">
        <v>743</v>
      </c>
      <c r="L2" s="858" t="s">
        <v>744</v>
      </c>
    </row>
    <row r="3" spans="1:13" x14ac:dyDescent="0.25">
      <c r="A3" s="836"/>
      <c r="B3" s="839"/>
      <c r="C3" s="839"/>
      <c r="D3" s="839"/>
      <c r="E3" s="842"/>
      <c r="F3" s="845"/>
      <c r="G3" s="845"/>
      <c r="H3" s="848"/>
      <c r="I3" s="851"/>
      <c r="J3" s="853"/>
      <c r="K3" s="856"/>
      <c r="L3" s="859"/>
    </row>
    <row r="4" spans="1:13" ht="24" customHeight="1" thickBot="1" x14ac:dyDescent="0.3">
      <c r="A4" s="837"/>
      <c r="B4" s="840"/>
      <c r="C4" s="840"/>
      <c r="D4" s="840"/>
      <c r="E4" s="843"/>
      <c r="F4" s="846"/>
      <c r="G4" s="846"/>
      <c r="H4" s="849"/>
      <c r="I4" s="852"/>
      <c r="J4" s="854"/>
      <c r="K4" s="857"/>
      <c r="L4" s="860"/>
    </row>
    <row r="5" spans="1:13" ht="37.5" customHeight="1" x14ac:dyDescent="0.25">
      <c r="A5" s="717" t="s">
        <v>448</v>
      </c>
      <c r="B5" s="718" t="s">
        <v>699</v>
      </c>
      <c r="C5" s="718" t="s">
        <v>700</v>
      </c>
      <c r="D5" s="719">
        <v>37354</v>
      </c>
      <c r="E5" s="720" t="s">
        <v>701</v>
      </c>
      <c r="F5" s="721">
        <v>289700.78000000003</v>
      </c>
      <c r="G5" s="721">
        <v>271365.03000000003</v>
      </c>
      <c r="H5" s="722">
        <v>3.9E-2</v>
      </c>
      <c r="I5" s="723" t="s">
        <v>702</v>
      </c>
      <c r="J5" s="724" t="s">
        <v>703</v>
      </c>
      <c r="K5" s="725">
        <v>11125.69</v>
      </c>
      <c r="L5" s="726">
        <v>18335.75</v>
      </c>
      <c r="M5" s="511"/>
    </row>
    <row r="6" spans="1:13" ht="37.5" customHeight="1" x14ac:dyDescent="0.25">
      <c r="A6" s="727" t="s">
        <v>704</v>
      </c>
      <c r="B6" s="728" t="s">
        <v>705</v>
      </c>
      <c r="C6" s="728" t="s">
        <v>706</v>
      </c>
      <c r="D6" s="729">
        <v>37365</v>
      </c>
      <c r="E6" s="730" t="s">
        <v>701</v>
      </c>
      <c r="F6" s="731">
        <v>727458.56</v>
      </c>
      <c r="G6" s="731">
        <v>680818.00000000012</v>
      </c>
      <c r="H6" s="732">
        <v>3.9E-2</v>
      </c>
      <c r="I6" s="733" t="s">
        <v>707</v>
      </c>
      <c r="J6" s="734" t="s">
        <v>703</v>
      </c>
      <c r="K6" s="735">
        <v>27926.6</v>
      </c>
      <c r="L6" s="736">
        <v>46640.56</v>
      </c>
      <c r="M6" s="511"/>
    </row>
    <row r="7" spans="1:13" ht="37.5" customHeight="1" x14ac:dyDescent="0.25">
      <c r="A7" s="737" t="s">
        <v>622</v>
      </c>
      <c r="B7" s="738" t="s">
        <v>708</v>
      </c>
      <c r="C7" s="738" t="s">
        <v>709</v>
      </c>
      <c r="D7" s="739">
        <v>42740</v>
      </c>
      <c r="E7" s="740" t="s">
        <v>710</v>
      </c>
      <c r="F7" s="731">
        <v>1447541.73</v>
      </c>
      <c r="G7" s="731">
        <v>1416133.78</v>
      </c>
      <c r="H7" s="732">
        <v>0.01</v>
      </c>
      <c r="I7" s="733" t="s">
        <v>711</v>
      </c>
      <c r="J7" s="741" t="s">
        <v>712</v>
      </c>
      <c r="K7" s="735">
        <v>14530.93</v>
      </c>
      <c r="L7" s="736">
        <v>31407.95</v>
      </c>
      <c r="M7" s="511"/>
    </row>
    <row r="8" spans="1:13" ht="37.5" customHeight="1" x14ac:dyDescent="0.25">
      <c r="A8" s="737" t="s">
        <v>713</v>
      </c>
      <c r="B8" s="738" t="s">
        <v>714</v>
      </c>
      <c r="C8" s="738" t="s">
        <v>715</v>
      </c>
      <c r="D8" s="739">
        <v>42908</v>
      </c>
      <c r="E8" s="740" t="s">
        <v>716</v>
      </c>
      <c r="F8" s="731">
        <v>4961530.6100000003</v>
      </c>
      <c r="G8" s="731">
        <v>4857088.6800000006</v>
      </c>
      <c r="H8" s="732">
        <v>0.01</v>
      </c>
      <c r="I8" s="733" t="s">
        <v>717</v>
      </c>
      <c r="J8" s="741" t="s">
        <v>718</v>
      </c>
      <c r="K8" s="735">
        <v>49820.47</v>
      </c>
      <c r="L8" s="736">
        <v>104441.93</v>
      </c>
      <c r="M8" s="511"/>
    </row>
    <row r="9" spans="1:13" ht="210" x14ac:dyDescent="0.25">
      <c r="A9" s="727" t="s">
        <v>599</v>
      </c>
      <c r="B9" s="728" t="s">
        <v>719</v>
      </c>
      <c r="C9" s="742" t="s">
        <v>720</v>
      </c>
      <c r="D9" s="729">
        <v>43816</v>
      </c>
      <c r="E9" s="743" t="s">
        <v>721</v>
      </c>
      <c r="F9" s="731">
        <v>4757408.28</v>
      </c>
      <c r="G9" s="731">
        <v>5582567.8700000001</v>
      </c>
      <c r="H9" s="744" t="s">
        <v>722</v>
      </c>
      <c r="I9" s="733" t="s">
        <v>723</v>
      </c>
      <c r="J9" s="745" t="s">
        <v>724</v>
      </c>
      <c r="K9" s="735">
        <v>8919.3700000000008</v>
      </c>
      <c r="L9" s="746">
        <v>0</v>
      </c>
    </row>
    <row r="10" spans="1:13" ht="33.75" x14ac:dyDescent="0.25">
      <c r="A10" s="727" t="s">
        <v>462</v>
      </c>
      <c r="B10" s="728" t="s">
        <v>725</v>
      </c>
      <c r="C10" s="742">
        <v>474914</v>
      </c>
      <c r="D10" s="729">
        <v>44120</v>
      </c>
      <c r="E10" s="743" t="s">
        <v>726</v>
      </c>
      <c r="F10" s="731">
        <v>474914</v>
      </c>
      <c r="G10" s="731">
        <v>474914</v>
      </c>
      <c r="H10" s="747" t="s">
        <v>727</v>
      </c>
      <c r="I10" s="733" t="s">
        <v>728</v>
      </c>
      <c r="J10" s="745" t="s">
        <v>729</v>
      </c>
      <c r="K10" s="735">
        <v>0</v>
      </c>
      <c r="L10" s="746">
        <v>0</v>
      </c>
    </row>
    <row r="11" spans="1:13" ht="45" x14ac:dyDescent="0.25">
      <c r="A11" s="727" t="s">
        <v>450</v>
      </c>
      <c r="B11" s="728" t="s">
        <v>730</v>
      </c>
      <c r="C11" s="742">
        <v>500000</v>
      </c>
      <c r="D11" s="729" t="s">
        <v>731</v>
      </c>
      <c r="E11" s="743" t="s">
        <v>745</v>
      </c>
      <c r="F11" s="731">
        <v>0</v>
      </c>
      <c r="G11" s="731">
        <v>0</v>
      </c>
      <c r="H11" s="747" t="s">
        <v>732</v>
      </c>
      <c r="I11" s="733"/>
      <c r="J11" s="745"/>
      <c r="K11" s="735">
        <v>0</v>
      </c>
      <c r="L11" s="746">
        <v>0</v>
      </c>
    </row>
    <row r="12" spans="1:13" ht="45.75" thickBot="1" x14ac:dyDescent="0.3">
      <c r="A12" s="748" t="s">
        <v>733</v>
      </c>
      <c r="B12" s="728" t="s">
        <v>730</v>
      </c>
      <c r="C12" s="749">
        <v>370000</v>
      </c>
      <c r="D12" s="750">
        <v>44544</v>
      </c>
      <c r="E12" s="751" t="s">
        <v>747</v>
      </c>
      <c r="F12" s="752">
        <v>0</v>
      </c>
      <c r="G12" s="752">
        <v>318826.89</v>
      </c>
      <c r="H12" s="753" t="s">
        <v>746</v>
      </c>
      <c r="I12" s="754" t="s">
        <v>753</v>
      </c>
      <c r="J12" s="755" t="s">
        <v>748</v>
      </c>
      <c r="K12" s="756">
        <v>0</v>
      </c>
      <c r="L12" s="757">
        <v>0</v>
      </c>
    </row>
    <row r="13" spans="1:13" ht="15.75" thickBot="1" x14ac:dyDescent="0.3">
      <c r="A13" s="832" t="s">
        <v>734</v>
      </c>
      <c r="B13" s="833"/>
      <c r="C13" s="833"/>
      <c r="D13" s="833"/>
      <c r="E13" s="833"/>
      <c r="F13" s="758">
        <f>SUM(F5:F12)</f>
        <v>12658553.960000001</v>
      </c>
      <c r="G13" s="758">
        <f>SUM(G5:G12)</f>
        <v>13601714.25</v>
      </c>
      <c r="H13" s="825"/>
      <c r="I13" s="825"/>
      <c r="J13" s="759"/>
      <c r="K13" s="760">
        <f>SUM(K5:K12)</f>
        <v>112323.06</v>
      </c>
      <c r="L13" s="761">
        <f>SUM(L5:L12)</f>
        <v>200826.19</v>
      </c>
    </row>
    <row r="14" spans="1:13" x14ac:dyDescent="0.25">
      <c r="A14" s="829" t="s">
        <v>749</v>
      </c>
      <c r="B14" s="830"/>
      <c r="C14" s="830"/>
      <c r="D14" s="830"/>
      <c r="E14" s="830"/>
      <c r="F14" s="830"/>
      <c r="G14" s="830"/>
      <c r="H14" s="830"/>
      <c r="I14" s="830"/>
      <c r="J14" s="831"/>
      <c r="K14" s="810">
        <f>G9+G10</f>
        <v>6057481.8700000001</v>
      </c>
      <c r="L14" s="811"/>
    </row>
    <row r="15" spans="1:13" x14ac:dyDescent="0.25">
      <c r="A15" s="826" t="s">
        <v>750</v>
      </c>
      <c r="B15" s="827"/>
      <c r="C15" s="827"/>
      <c r="D15" s="827"/>
      <c r="E15" s="827"/>
      <c r="F15" s="827"/>
      <c r="G15" s="827"/>
      <c r="H15" s="827"/>
      <c r="I15" s="827"/>
      <c r="J15" s="828"/>
      <c r="K15" s="810">
        <f>L13+K13</f>
        <v>313149.25</v>
      </c>
      <c r="L15" s="811"/>
    </row>
    <row r="16" spans="1:13" x14ac:dyDescent="0.25">
      <c r="A16" s="807" t="s">
        <v>752</v>
      </c>
      <c r="B16" s="808"/>
      <c r="C16" s="808"/>
      <c r="D16" s="808"/>
      <c r="E16" s="808"/>
      <c r="F16" s="808"/>
      <c r="G16" s="808"/>
      <c r="H16" s="808"/>
      <c r="I16" s="808"/>
      <c r="J16" s="809"/>
      <c r="K16" s="810">
        <v>19857626.239999998</v>
      </c>
      <c r="L16" s="811"/>
      <c r="M16" s="511"/>
    </row>
    <row r="17" spans="1:13" x14ac:dyDescent="0.25">
      <c r="A17" s="807" t="s">
        <v>735</v>
      </c>
      <c r="B17" s="808"/>
      <c r="C17" s="808"/>
      <c r="D17" s="808"/>
      <c r="E17" s="808"/>
      <c r="F17" s="808"/>
      <c r="G17" s="808"/>
      <c r="H17" s="808"/>
      <c r="I17" s="808"/>
      <c r="J17" s="809"/>
      <c r="K17" s="810">
        <v>13139641.289999999</v>
      </c>
      <c r="L17" s="811"/>
      <c r="M17" s="511"/>
    </row>
    <row r="18" spans="1:13" x14ac:dyDescent="0.25">
      <c r="A18" s="807" t="s">
        <v>751</v>
      </c>
      <c r="B18" s="808"/>
      <c r="C18" s="808"/>
      <c r="D18" s="808"/>
      <c r="E18" s="808"/>
      <c r="F18" s="808"/>
      <c r="G18" s="808"/>
      <c r="H18" s="808"/>
      <c r="I18" s="808"/>
      <c r="J18" s="809"/>
      <c r="K18" s="810">
        <v>13466916.380000001</v>
      </c>
      <c r="L18" s="811"/>
      <c r="M18" s="511"/>
    </row>
    <row r="19" spans="1:13" ht="18.75" customHeight="1" x14ac:dyDescent="0.3">
      <c r="A19" s="817" t="s">
        <v>760</v>
      </c>
      <c r="B19" s="818"/>
      <c r="C19" s="818"/>
      <c r="D19" s="818"/>
      <c r="E19" s="818"/>
      <c r="F19" s="818"/>
      <c r="G19" s="818"/>
      <c r="H19" s="818"/>
      <c r="I19" s="818"/>
      <c r="J19" s="819"/>
      <c r="K19" s="820">
        <f>K14/K16</f>
        <v>0.30504561808088498</v>
      </c>
      <c r="L19" s="821"/>
    </row>
    <row r="20" spans="1:13" ht="18.75" x14ac:dyDescent="0.3">
      <c r="A20" s="822" t="s">
        <v>754</v>
      </c>
      <c r="B20" s="823"/>
      <c r="C20" s="823"/>
      <c r="D20" s="823"/>
      <c r="E20" s="823"/>
      <c r="F20" s="823"/>
      <c r="G20" s="823"/>
      <c r="H20" s="823"/>
      <c r="I20" s="823"/>
      <c r="J20" s="824"/>
      <c r="K20" s="820">
        <f>K15/K17</f>
        <v>2.383240478857852E-2</v>
      </c>
      <c r="L20" s="821"/>
    </row>
    <row r="21" spans="1:13" ht="19.5" thickBot="1" x14ac:dyDescent="0.35">
      <c r="A21" s="812" t="s">
        <v>755</v>
      </c>
      <c r="B21" s="813"/>
      <c r="C21" s="813"/>
      <c r="D21" s="813"/>
      <c r="E21" s="813"/>
      <c r="F21" s="813"/>
      <c r="G21" s="813"/>
      <c r="H21" s="813"/>
      <c r="I21" s="813"/>
      <c r="J21" s="814"/>
      <c r="K21" s="815">
        <f>K15/K18</f>
        <v>2.3253225992036639E-2</v>
      </c>
      <c r="L21" s="816"/>
    </row>
  </sheetData>
  <mergeCells count="31">
    <mergeCell ref="A1:L1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2:K4"/>
    <mergeCell ref="L2:L4"/>
    <mergeCell ref="H13:I13"/>
    <mergeCell ref="A15:J15"/>
    <mergeCell ref="K15:L15"/>
    <mergeCell ref="A16:J16"/>
    <mergeCell ref="K16:L16"/>
    <mergeCell ref="A14:J14"/>
    <mergeCell ref="K14:L14"/>
    <mergeCell ref="A13:E13"/>
    <mergeCell ref="A17:J17"/>
    <mergeCell ref="K17:L17"/>
    <mergeCell ref="A21:J21"/>
    <mergeCell ref="K21:L21"/>
    <mergeCell ref="A18:J18"/>
    <mergeCell ref="K18:L18"/>
    <mergeCell ref="A19:J19"/>
    <mergeCell ref="K19:L19"/>
    <mergeCell ref="A20:J20"/>
    <mergeCell ref="K20:L20"/>
  </mergeCells>
  <pageMargins left="0.7" right="0.7" top="0.75" bottom="0.75" header="0.3" footer="0.3"/>
  <pageSetup paperSize="9" scale="6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5"/>
  <sheetViews>
    <sheetView tabSelected="1" topLeftCell="C37" workbookViewId="0">
      <selection activeCell="S60" sqref="S60"/>
    </sheetView>
  </sheetViews>
  <sheetFormatPr defaultRowHeight="15" x14ac:dyDescent="0.25"/>
  <cols>
    <col min="1" max="1" width="9.140625" style="604"/>
    <col min="2" max="2" width="23.42578125" style="604" bestFit="1" customWidth="1"/>
    <col min="3" max="3" width="9.140625" style="604"/>
    <col min="4" max="4" width="10.28515625" style="604" bestFit="1" customWidth="1"/>
    <col min="5" max="5" width="9.140625" style="604"/>
    <col min="6" max="9" width="10" style="604" customWidth="1"/>
    <col min="10" max="10" width="11.28515625" style="604" bestFit="1" customWidth="1"/>
    <col min="11" max="11" width="10.5703125" style="604" customWidth="1"/>
    <col min="12" max="12" width="10.140625" style="604" bestFit="1" customWidth="1"/>
    <col min="13" max="13" width="9.85546875" style="604" bestFit="1" customWidth="1"/>
    <col min="14" max="14" width="16.85546875" style="604" bestFit="1" customWidth="1"/>
    <col min="15" max="16" width="14.140625" style="604" bestFit="1" customWidth="1"/>
    <col min="17" max="18" width="12.5703125" style="604" bestFit="1" customWidth="1"/>
    <col min="19" max="23" width="13.5703125" style="604" customWidth="1"/>
    <col min="24" max="24" width="9.140625" style="604"/>
  </cols>
  <sheetData>
    <row r="1" spans="1:24" ht="28.5" thickBot="1" x14ac:dyDescent="0.45">
      <c r="A1" s="834" t="s">
        <v>740</v>
      </c>
      <c r="B1" s="834"/>
      <c r="C1" s="834"/>
      <c r="D1" s="834"/>
      <c r="E1" s="834"/>
      <c r="F1" s="834"/>
      <c r="G1" s="834"/>
      <c r="H1" s="834"/>
      <c r="I1" s="834"/>
      <c r="J1" s="834"/>
      <c r="K1" s="834"/>
      <c r="L1" s="834"/>
      <c r="M1" s="834"/>
      <c r="N1" s="834"/>
      <c r="O1" s="834"/>
      <c r="P1" s="834"/>
      <c r="Q1" s="834"/>
      <c r="R1" s="834"/>
      <c r="S1" s="834"/>
      <c r="T1" s="834"/>
      <c r="U1" s="834"/>
      <c r="V1" s="834"/>
      <c r="W1" s="834"/>
      <c r="X1" s="834"/>
    </row>
    <row r="2" spans="1:24" ht="15" customHeight="1" x14ac:dyDescent="0.25">
      <c r="A2" s="907" t="s">
        <v>482</v>
      </c>
      <c r="B2" s="910" t="s">
        <v>483</v>
      </c>
      <c r="C2" s="913" t="s">
        <v>378</v>
      </c>
      <c r="D2" s="914"/>
      <c r="E2" s="914"/>
      <c r="F2" s="914"/>
      <c r="G2" s="914"/>
      <c r="H2" s="914"/>
      <c r="I2" s="914"/>
      <c r="J2" s="914"/>
      <c r="K2" s="915"/>
      <c r="L2" s="916" t="s">
        <v>582</v>
      </c>
      <c r="M2" s="917"/>
      <c r="N2" s="918" t="s">
        <v>485</v>
      </c>
      <c r="O2" s="921" t="s">
        <v>595</v>
      </c>
      <c r="P2" s="922"/>
      <c r="Q2" s="922"/>
      <c r="R2" s="923"/>
      <c r="S2" s="927" t="s">
        <v>596</v>
      </c>
      <c r="T2" s="928"/>
      <c r="U2" s="928"/>
      <c r="V2" s="928"/>
      <c r="W2" s="929"/>
    </row>
    <row r="3" spans="1:24" ht="24.75" customHeight="1" x14ac:dyDescent="0.25">
      <c r="A3" s="908"/>
      <c r="B3" s="911"/>
      <c r="C3" s="936" t="s">
        <v>486</v>
      </c>
      <c r="D3" s="937"/>
      <c r="E3" s="938"/>
      <c r="F3" s="891" t="s">
        <v>487</v>
      </c>
      <c r="G3" s="939"/>
      <c r="H3" s="892"/>
      <c r="I3" s="878" t="s">
        <v>574</v>
      </c>
      <c r="J3" s="881" t="s">
        <v>488</v>
      </c>
      <c r="K3" s="689" t="s">
        <v>489</v>
      </c>
      <c r="L3" s="884" t="s">
        <v>637</v>
      </c>
      <c r="M3" s="886" t="s">
        <v>484</v>
      </c>
      <c r="N3" s="919"/>
      <c r="O3" s="924"/>
      <c r="P3" s="925"/>
      <c r="Q3" s="925"/>
      <c r="R3" s="926"/>
      <c r="S3" s="930"/>
      <c r="T3" s="931"/>
      <c r="U3" s="931"/>
      <c r="V3" s="931"/>
      <c r="W3" s="932"/>
    </row>
    <row r="4" spans="1:24" ht="15.75" thickBot="1" x14ac:dyDescent="0.3">
      <c r="A4" s="908"/>
      <c r="B4" s="911"/>
      <c r="C4" s="888" t="s">
        <v>674</v>
      </c>
      <c r="D4" s="891" t="s">
        <v>490</v>
      </c>
      <c r="E4" s="892"/>
      <c r="F4" s="893" t="s">
        <v>491</v>
      </c>
      <c r="G4" s="895" t="s">
        <v>492</v>
      </c>
      <c r="H4" s="897" t="s">
        <v>573</v>
      </c>
      <c r="I4" s="879"/>
      <c r="J4" s="882"/>
      <c r="K4" s="898" t="s">
        <v>493</v>
      </c>
      <c r="L4" s="885"/>
      <c r="M4" s="886"/>
      <c r="N4" s="919"/>
      <c r="O4" s="924"/>
      <c r="P4" s="925"/>
      <c r="Q4" s="925"/>
      <c r="R4" s="926"/>
      <c r="S4" s="933"/>
      <c r="T4" s="934"/>
      <c r="U4" s="934"/>
      <c r="V4" s="934"/>
      <c r="W4" s="935"/>
    </row>
    <row r="5" spans="1:24" ht="43.5" customHeight="1" x14ac:dyDescent="0.25">
      <c r="A5" s="908"/>
      <c r="B5" s="911"/>
      <c r="C5" s="889"/>
      <c r="D5" s="901" t="s">
        <v>494</v>
      </c>
      <c r="E5" s="903" t="s">
        <v>495</v>
      </c>
      <c r="F5" s="893"/>
      <c r="G5" s="895"/>
      <c r="H5" s="895"/>
      <c r="I5" s="879"/>
      <c r="J5" s="882"/>
      <c r="K5" s="899"/>
      <c r="L5" s="905" t="s">
        <v>381</v>
      </c>
      <c r="M5" s="886"/>
      <c r="N5" s="919"/>
      <c r="O5" s="581" t="s">
        <v>135</v>
      </c>
      <c r="P5" s="940" t="s">
        <v>644</v>
      </c>
      <c r="Q5" s="941"/>
      <c r="R5" s="942"/>
      <c r="S5" s="605" t="s">
        <v>632</v>
      </c>
      <c r="T5" s="606" t="s">
        <v>633</v>
      </c>
      <c r="U5" s="607" t="s">
        <v>583</v>
      </c>
      <c r="V5" s="608"/>
      <c r="W5" s="608" t="s">
        <v>584</v>
      </c>
    </row>
    <row r="6" spans="1:24" ht="15" customHeight="1" thickBot="1" x14ac:dyDescent="0.3">
      <c r="A6" s="909"/>
      <c r="B6" s="912"/>
      <c r="C6" s="890"/>
      <c r="D6" s="902"/>
      <c r="E6" s="904"/>
      <c r="F6" s="894"/>
      <c r="G6" s="896"/>
      <c r="H6" s="896"/>
      <c r="I6" s="880"/>
      <c r="J6" s="883"/>
      <c r="K6" s="900"/>
      <c r="L6" s="906"/>
      <c r="M6" s="887"/>
      <c r="N6" s="920"/>
      <c r="O6" s="580" t="s">
        <v>645</v>
      </c>
      <c r="P6" s="587" t="s">
        <v>141</v>
      </c>
      <c r="Q6" s="574" t="s">
        <v>142</v>
      </c>
      <c r="R6" s="588" t="s">
        <v>588</v>
      </c>
      <c r="S6" s="933" t="s">
        <v>141</v>
      </c>
      <c r="T6" s="934"/>
      <c r="U6" s="935"/>
      <c r="V6" s="707" t="s">
        <v>589</v>
      </c>
      <c r="W6" s="609" t="s">
        <v>590</v>
      </c>
    </row>
    <row r="7" spans="1:24" ht="15.75" thickBot="1" x14ac:dyDescent="0.3">
      <c r="A7" s="539" t="s">
        <v>496</v>
      </c>
      <c r="B7" s="665"/>
      <c r="C7" s="557">
        <f>C9+C18+C25+C46</f>
        <v>4980556.22</v>
      </c>
      <c r="D7" s="540">
        <f>D18+D46</f>
        <v>4637156</v>
      </c>
      <c r="E7" s="540">
        <f>E9+E18+E25+E46</f>
        <v>344600.22</v>
      </c>
      <c r="F7" s="540">
        <f>F9+F18+F25+F8+F46</f>
        <v>3685581.9899999998</v>
      </c>
      <c r="G7" s="540">
        <f>G9+G18+G25+G46</f>
        <v>621982.06000000006</v>
      </c>
      <c r="H7" s="540">
        <f>H9+H18+H46</f>
        <v>260355.19</v>
      </c>
      <c r="I7" s="540">
        <f>I9+I18+I46</f>
        <v>221626.5</v>
      </c>
      <c r="J7" s="540">
        <f>J9+J18+J25+J46+J8</f>
        <v>9770101.959999999</v>
      </c>
      <c r="K7" s="558">
        <f>K9+K18+K25</f>
        <v>8315769</v>
      </c>
      <c r="L7" s="677">
        <f>L9+L18+L25</f>
        <v>0</v>
      </c>
      <c r="M7" s="710">
        <f>M9+M18+M25+M46</f>
        <v>186286.8</v>
      </c>
      <c r="N7" s="548">
        <f>N9+N18+N25+N46+N8</f>
        <v>9956388.7599999998</v>
      </c>
      <c r="O7" s="528">
        <f>O9+O18+O25+O29+O45+O46+O47</f>
        <v>9687656.4199999999</v>
      </c>
      <c r="P7" s="541">
        <f>P9+P18+P25+P29+P45+P47</f>
        <v>9628358.870000001</v>
      </c>
      <c r="Q7" s="542">
        <f>Q9+Q18+Q25+Q29+Q45</f>
        <v>59297.55</v>
      </c>
      <c r="R7" s="582"/>
      <c r="S7" s="541">
        <f>S9+S18+S25</f>
        <v>347566.81000000006</v>
      </c>
      <c r="T7" s="542">
        <f>T9+T18+T25</f>
        <v>144813.15000000002</v>
      </c>
      <c r="U7" s="582">
        <f>U9+U18+U25</f>
        <v>240304.09</v>
      </c>
      <c r="V7" s="528"/>
      <c r="W7" s="528">
        <f>W9+W18+W25</f>
        <v>56758.43</v>
      </c>
    </row>
    <row r="8" spans="1:24" ht="15.75" thickBot="1" x14ac:dyDescent="0.3">
      <c r="A8" s="532" t="s">
        <v>497</v>
      </c>
      <c r="B8" s="666" t="s">
        <v>498</v>
      </c>
      <c r="C8" s="690"/>
      <c r="D8" s="533"/>
      <c r="E8" s="534"/>
      <c r="F8" s="535">
        <v>3597.51</v>
      </c>
      <c r="G8" s="536"/>
      <c r="H8" s="536"/>
      <c r="I8" s="536"/>
      <c r="J8" s="610">
        <f>F8</f>
        <v>3597.51</v>
      </c>
      <c r="K8" s="691"/>
      <c r="L8" s="678"/>
      <c r="M8" s="559"/>
      <c r="N8" s="549">
        <f>J8</f>
        <v>3597.51</v>
      </c>
      <c r="O8" s="577"/>
      <c r="P8" s="537"/>
      <c r="Q8" s="538"/>
      <c r="R8" s="589"/>
      <c r="S8" s="611"/>
      <c r="T8" s="612"/>
      <c r="U8" s="613"/>
      <c r="V8" s="614"/>
      <c r="W8" s="614"/>
    </row>
    <row r="9" spans="1:24" ht="15.75" thickBot="1" x14ac:dyDescent="0.3">
      <c r="A9" s="466" t="s">
        <v>499</v>
      </c>
      <c r="B9" s="667" t="s">
        <v>500</v>
      </c>
      <c r="C9" s="560">
        <f>C10+C11+C12+C13+C14+C15+C16+C17</f>
        <v>59575</v>
      </c>
      <c r="D9" s="467"/>
      <c r="E9" s="467">
        <f t="shared" ref="E9:Q9" si="0">E10+E11+E12+E13+E14+E15+E16+E17</f>
        <v>59575</v>
      </c>
      <c r="F9" s="467">
        <f>F10+F11+F12+F13+F14+F15+F16+F17</f>
        <v>1805760</v>
      </c>
      <c r="G9" s="467">
        <f t="shared" si="0"/>
        <v>166488.53</v>
      </c>
      <c r="H9" s="467">
        <f t="shared" si="0"/>
        <v>107050.98999999999</v>
      </c>
      <c r="I9" s="467">
        <f t="shared" si="0"/>
        <v>22972.399999999998</v>
      </c>
      <c r="J9" s="467">
        <f>J10+J11+J12+J13+J14+J15+J16+J17</f>
        <v>2161846.92</v>
      </c>
      <c r="K9" s="561">
        <f t="shared" si="0"/>
        <v>1805760</v>
      </c>
      <c r="L9" s="679"/>
      <c r="M9" s="561">
        <f t="shared" si="0"/>
        <v>83102.080000000002</v>
      </c>
      <c r="N9" s="550">
        <f t="shared" si="0"/>
        <v>2244949</v>
      </c>
      <c r="O9" s="530">
        <f t="shared" si="0"/>
        <v>1762920</v>
      </c>
      <c r="P9" s="468">
        <f t="shared" si="0"/>
        <v>1762920</v>
      </c>
      <c r="Q9" s="469">
        <f t="shared" si="0"/>
        <v>0</v>
      </c>
      <c r="R9" s="583"/>
      <c r="S9" s="468">
        <f>SUM(S10:S17)</f>
        <v>134124.15000000002</v>
      </c>
      <c r="T9" s="469">
        <f>SUM(T10:T17)</f>
        <v>0</v>
      </c>
      <c r="U9" s="583">
        <f>SUM(U10:U17)</f>
        <v>108311.12</v>
      </c>
      <c r="V9" s="530"/>
      <c r="W9" s="530">
        <f>SUM(W10:W17)</f>
        <v>10026.890000000001</v>
      </c>
    </row>
    <row r="10" spans="1:24" s="44" customFormat="1" x14ac:dyDescent="0.25">
      <c r="A10" s="471" t="s">
        <v>501</v>
      </c>
      <c r="B10" s="668" t="s">
        <v>502</v>
      </c>
      <c r="C10" s="692">
        <f>E10</f>
        <v>6546</v>
      </c>
      <c r="D10" s="472"/>
      <c r="E10" s="472">
        <f>6156+390</f>
        <v>6546</v>
      </c>
      <c r="F10" s="472">
        <v>201563</v>
      </c>
      <c r="G10" s="472">
        <v>10863</v>
      </c>
      <c r="H10" s="472">
        <v>11749.5</v>
      </c>
      <c r="I10" s="472">
        <v>2669.2</v>
      </c>
      <c r="J10" s="472">
        <f>C10+F10+G10+H10+I10</f>
        <v>233390.7</v>
      </c>
      <c r="K10" s="562">
        <f>F10</f>
        <v>201563</v>
      </c>
      <c r="L10" s="680"/>
      <c r="M10" s="562"/>
      <c r="N10" s="473">
        <f>J10+M10</f>
        <v>233390.7</v>
      </c>
      <c r="O10" s="529">
        <f>P10+Q10</f>
        <v>201563</v>
      </c>
      <c r="P10" s="474">
        <f t="shared" ref="P10:P16" si="1">K10</f>
        <v>201563</v>
      </c>
      <c r="Q10" s="475"/>
      <c r="R10" s="584"/>
      <c r="S10" s="474">
        <v>13711.15</v>
      </c>
      <c r="T10" s="475"/>
      <c r="U10" s="584">
        <v>11314.31</v>
      </c>
      <c r="V10" s="529"/>
      <c r="W10" s="529">
        <v>1916.5</v>
      </c>
      <c r="X10" s="615"/>
    </row>
    <row r="11" spans="1:24" s="44" customFormat="1" x14ac:dyDescent="0.25">
      <c r="A11" s="476" t="s">
        <v>503</v>
      </c>
      <c r="B11" s="669" t="s">
        <v>504</v>
      </c>
      <c r="C11" s="693">
        <f t="shared" ref="C11:C17" si="2">E11</f>
        <v>9436</v>
      </c>
      <c r="D11" s="477"/>
      <c r="E11" s="477">
        <f>7871+570+995</f>
        <v>9436</v>
      </c>
      <c r="F11" s="477">
        <v>311175</v>
      </c>
      <c r="G11" s="477">
        <v>23888</v>
      </c>
      <c r="H11" s="477">
        <v>27838.43</v>
      </c>
      <c r="I11" s="472">
        <v>3901.3</v>
      </c>
      <c r="J11" s="472">
        <f t="shared" ref="J11:J16" si="3">C11+F11+G11+H11+I11</f>
        <v>376238.73</v>
      </c>
      <c r="K11" s="564">
        <f t="shared" ref="K11:K17" si="4">F11</f>
        <v>311175</v>
      </c>
      <c r="L11" s="681"/>
      <c r="M11" s="564">
        <v>15046</v>
      </c>
      <c r="N11" s="473">
        <f t="shared" ref="N11:N17" si="5">J11+M11</f>
        <v>391284.73</v>
      </c>
      <c r="O11" s="527">
        <f t="shared" ref="O11:O17" si="6">P11+Q11</f>
        <v>311175</v>
      </c>
      <c r="P11" s="478">
        <f t="shared" si="1"/>
        <v>311175</v>
      </c>
      <c r="Q11" s="479"/>
      <c r="R11" s="585"/>
      <c r="S11" s="478">
        <v>26690.85</v>
      </c>
      <c r="T11" s="479"/>
      <c r="U11" s="585">
        <v>27518.639999999999</v>
      </c>
      <c r="V11" s="527"/>
      <c r="W11" s="527">
        <v>888.15</v>
      </c>
      <c r="X11" s="615"/>
    </row>
    <row r="12" spans="1:24" s="44" customFormat="1" x14ac:dyDescent="0.25">
      <c r="A12" s="476" t="s">
        <v>505</v>
      </c>
      <c r="B12" s="669" t="s">
        <v>506</v>
      </c>
      <c r="C12" s="693">
        <f t="shared" si="2"/>
        <v>18255</v>
      </c>
      <c r="D12" s="477"/>
      <c r="E12" s="477">
        <f>17385+870</f>
        <v>18255</v>
      </c>
      <c r="F12" s="477">
        <v>488852</v>
      </c>
      <c r="G12" s="477">
        <v>33971</v>
      </c>
      <c r="H12" s="477">
        <v>27637.41</v>
      </c>
      <c r="I12" s="472">
        <v>6515.9</v>
      </c>
      <c r="J12" s="472">
        <f t="shared" si="3"/>
        <v>575231.31000000006</v>
      </c>
      <c r="K12" s="564">
        <f t="shared" si="4"/>
        <v>488852</v>
      </c>
      <c r="L12" s="681"/>
      <c r="M12" s="564">
        <v>11680.96</v>
      </c>
      <c r="N12" s="473">
        <f t="shared" si="5"/>
        <v>586912.27</v>
      </c>
      <c r="O12" s="527">
        <f t="shared" si="6"/>
        <v>488852</v>
      </c>
      <c r="P12" s="478">
        <f t="shared" si="1"/>
        <v>488852</v>
      </c>
      <c r="Q12" s="479"/>
      <c r="R12" s="585"/>
      <c r="S12" s="478">
        <v>38151.19</v>
      </c>
      <c r="T12" s="479"/>
      <c r="U12" s="585">
        <v>27403.84</v>
      </c>
      <c r="V12" s="527"/>
      <c r="W12" s="527">
        <v>2742.57</v>
      </c>
      <c r="X12" s="615"/>
    </row>
    <row r="13" spans="1:24" s="44" customFormat="1" x14ac:dyDescent="0.25">
      <c r="A13" s="476" t="s">
        <v>507</v>
      </c>
      <c r="B13" s="669" t="s">
        <v>508</v>
      </c>
      <c r="C13" s="693">
        <v>0</v>
      </c>
      <c r="D13" s="477"/>
      <c r="E13" s="477">
        <v>0</v>
      </c>
      <c r="F13" s="477">
        <v>0</v>
      </c>
      <c r="G13" s="477">
        <v>0</v>
      </c>
      <c r="H13" s="477"/>
      <c r="I13" s="472"/>
      <c r="J13" s="472">
        <f t="shared" si="3"/>
        <v>0</v>
      </c>
      <c r="K13" s="564">
        <f t="shared" si="4"/>
        <v>0</v>
      </c>
      <c r="L13" s="681"/>
      <c r="M13" s="564"/>
      <c r="N13" s="473">
        <f t="shared" si="5"/>
        <v>0</v>
      </c>
      <c r="O13" s="578">
        <f t="shared" si="6"/>
        <v>0</v>
      </c>
      <c r="P13" s="478">
        <f t="shared" si="1"/>
        <v>0</v>
      </c>
      <c r="Q13" s="479"/>
      <c r="R13" s="585"/>
      <c r="S13" s="478"/>
      <c r="T13" s="479"/>
      <c r="U13" s="585"/>
      <c r="V13" s="527"/>
      <c r="W13" s="527"/>
      <c r="X13" s="615"/>
    </row>
    <row r="14" spans="1:24" s="44" customFormat="1" x14ac:dyDescent="0.25">
      <c r="A14" s="476" t="s">
        <v>509</v>
      </c>
      <c r="B14" s="669" t="s">
        <v>510</v>
      </c>
      <c r="C14" s="693">
        <f t="shared" si="2"/>
        <v>8157</v>
      </c>
      <c r="D14" s="477"/>
      <c r="E14" s="477">
        <f>7677+480</f>
        <v>8157</v>
      </c>
      <c r="F14" s="477">
        <v>242603</v>
      </c>
      <c r="G14" s="477">
        <v>12696</v>
      </c>
      <c r="H14" s="477">
        <v>11172.88</v>
      </c>
      <c r="I14" s="472">
        <v>3368.1</v>
      </c>
      <c r="J14" s="472">
        <f t="shared" si="3"/>
        <v>277996.98</v>
      </c>
      <c r="K14" s="564">
        <f t="shared" si="4"/>
        <v>242603</v>
      </c>
      <c r="L14" s="681"/>
      <c r="M14" s="564"/>
      <c r="N14" s="473">
        <f t="shared" si="5"/>
        <v>277996.98</v>
      </c>
      <c r="O14" s="527">
        <f t="shared" si="6"/>
        <v>242603</v>
      </c>
      <c r="P14" s="478">
        <f t="shared" si="1"/>
        <v>242603</v>
      </c>
      <c r="Q14" s="479"/>
      <c r="R14" s="585"/>
      <c r="S14" s="478">
        <v>15737.02</v>
      </c>
      <c r="T14" s="479"/>
      <c r="U14" s="585">
        <v>11531.61</v>
      </c>
      <c r="V14" s="527"/>
      <c r="W14" s="527">
        <v>2910.22</v>
      </c>
      <c r="X14" s="615"/>
    </row>
    <row r="15" spans="1:24" s="44" customFormat="1" x14ac:dyDescent="0.25">
      <c r="A15" s="476" t="s">
        <v>511</v>
      </c>
      <c r="B15" s="669" t="s">
        <v>512</v>
      </c>
      <c r="C15" s="693">
        <f t="shared" si="2"/>
        <v>10212</v>
      </c>
      <c r="D15" s="477"/>
      <c r="E15" s="477">
        <f>8732+480+1000</f>
        <v>10212</v>
      </c>
      <c r="F15" s="477">
        <v>259796</v>
      </c>
      <c r="G15" s="477">
        <v>69010.53</v>
      </c>
      <c r="H15" s="477">
        <v>14110.65</v>
      </c>
      <c r="I15" s="472">
        <v>3813.3</v>
      </c>
      <c r="J15" s="472">
        <f t="shared" si="3"/>
        <v>356942.48000000004</v>
      </c>
      <c r="K15" s="564">
        <f t="shared" si="4"/>
        <v>259796</v>
      </c>
      <c r="L15" s="681"/>
      <c r="M15" s="564"/>
      <c r="N15" s="473">
        <f t="shared" si="5"/>
        <v>356942.48000000004</v>
      </c>
      <c r="O15" s="527">
        <f t="shared" si="6"/>
        <v>259796</v>
      </c>
      <c r="P15" s="478">
        <f t="shared" si="1"/>
        <v>259796</v>
      </c>
      <c r="Q15" s="479"/>
      <c r="R15" s="585"/>
      <c r="S15" s="478">
        <v>20773.650000000001</v>
      </c>
      <c r="T15" s="479">
        <f>28750-28750</f>
        <v>0</v>
      </c>
      <c r="U15" s="585">
        <v>15454.66</v>
      </c>
      <c r="V15" s="527"/>
      <c r="W15" s="527">
        <v>570.96</v>
      </c>
      <c r="X15" s="615"/>
    </row>
    <row r="16" spans="1:24" s="44" customFormat="1" x14ac:dyDescent="0.25">
      <c r="A16" s="480" t="s">
        <v>513</v>
      </c>
      <c r="B16" s="670" t="s">
        <v>514</v>
      </c>
      <c r="C16" s="694">
        <f t="shared" si="2"/>
        <v>6969</v>
      </c>
      <c r="D16" s="481"/>
      <c r="E16" s="481">
        <f>6459+510</f>
        <v>6969</v>
      </c>
      <c r="F16" s="481">
        <v>258931</v>
      </c>
      <c r="G16" s="481">
        <v>16060</v>
      </c>
      <c r="H16" s="481">
        <v>14542.12</v>
      </c>
      <c r="I16" s="477">
        <v>2704.6</v>
      </c>
      <c r="J16" s="472">
        <f t="shared" si="3"/>
        <v>299206.71999999997</v>
      </c>
      <c r="K16" s="569">
        <f>F16</f>
        <v>258931</v>
      </c>
      <c r="L16" s="682"/>
      <c r="M16" s="564">
        <v>56375.12</v>
      </c>
      <c r="N16" s="473">
        <f t="shared" si="5"/>
        <v>355581.83999999997</v>
      </c>
      <c r="O16" s="527">
        <f t="shared" si="6"/>
        <v>258931</v>
      </c>
      <c r="P16" s="478">
        <f t="shared" si="1"/>
        <v>258931</v>
      </c>
      <c r="Q16" s="479"/>
      <c r="R16" s="585"/>
      <c r="S16" s="478">
        <v>19060.29</v>
      </c>
      <c r="T16" s="479"/>
      <c r="U16" s="585">
        <v>15088.06</v>
      </c>
      <c r="V16" s="527"/>
      <c r="W16" s="527">
        <v>998.49</v>
      </c>
      <c r="X16" s="615"/>
    </row>
    <row r="17" spans="1:27" ht="15.75" thickBot="1" x14ac:dyDescent="0.3">
      <c r="A17" s="480" t="s">
        <v>515</v>
      </c>
      <c r="B17" s="670" t="s">
        <v>516</v>
      </c>
      <c r="C17" s="694">
        <f t="shared" si="2"/>
        <v>0</v>
      </c>
      <c r="D17" s="481"/>
      <c r="E17" s="481">
        <v>0</v>
      </c>
      <c r="F17" s="481">
        <v>42840</v>
      </c>
      <c r="G17" s="481">
        <v>0</v>
      </c>
      <c r="H17" s="481"/>
      <c r="I17" s="523"/>
      <c r="J17" s="472">
        <f t="shared" ref="J17" si="7">C17+F17+G17+H17</f>
        <v>42840</v>
      </c>
      <c r="K17" s="566">
        <f t="shared" si="4"/>
        <v>42840</v>
      </c>
      <c r="L17" s="683"/>
      <c r="M17" s="566"/>
      <c r="N17" s="473">
        <f t="shared" si="5"/>
        <v>42840</v>
      </c>
      <c r="O17" s="531">
        <f t="shared" si="6"/>
        <v>0</v>
      </c>
      <c r="P17" s="464"/>
      <c r="Q17" s="465"/>
      <c r="R17" s="586"/>
      <c r="S17" s="616"/>
      <c r="T17" s="617"/>
      <c r="U17" s="618"/>
      <c r="V17" s="619"/>
      <c r="W17" s="619"/>
    </row>
    <row r="18" spans="1:27" ht="15.75" thickBot="1" x14ac:dyDescent="0.3">
      <c r="A18" s="482" t="s">
        <v>517</v>
      </c>
      <c r="B18" s="671" t="s">
        <v>518</v>
      </c>
      <c r="C18" s="468">
        <f t="shared" ref="C18:K18" si="8">C19+C20+C21+C22+C23+C24</f>
        <v>4918901.8199999994</v>
      </c>
      <c r="D18" s="469">
        <f t="shared" si="8"/>
        <v>4637156</v>
      </c>
      <c r="E18" s="469">
        <f t="shared" si="8"/>
        <v>281745.81999999995</v>
      </c>
      <c r="F18" s="469">
        <f t="shared" si="8"/>
        <v>1123585</v>
      </c>
      <c r="G18" s="469">
        <f t="shared" si="8"/>
        <v>280903.84000000003</v>
      </c>
      <c r="H18" s="469">
        <f t="shared" si="8"/>
        <v>153304.20000000001</v>
      </c>
      <c r="I18" s="469">
        <f t="shared" si="8"/>
        <v>105586.4</v>
      </c>
      <c r="J18" s="469">
        <f>J19+J20+J21+J22+J23+J24</f>
        <v>6582281.2599999998</v>
      </c>
      <c r="K18" s="470">
        <f t="shared" si="8"/>
        <v>5760741</v>
      </c>
      <c r="L18" s="684">
        <f>SUM(L19:L24)</f>
        <v>0</v>
      </c>
      <c r="M18" s="470">
        <f>M19+M20+M21+M22+M23+M24</f>
        <v>103184.72</v>
      </c>
      <c r="N18" s="551">
        <f>N19+N20+N21+N22+N23+N24</f>
        <v>6685465.9800000004</v>
      </c>
      <c r="O18" s="530">
        <f>O19+O20+O21+O22+O23+O24</f>
        <v>5794731.7599999998</v>
      </c>
      <c r="P18" s="468">
        <f>P19+P20+P21+P22+P23+P24</f>
        <v>5760741</v>
      </c>
      <c r="Q18" s="469">
        <f>Q19+Q20+Q21+Q22+Q23+Q24</f>
        <v>33990.76</v>
      </c>
      <c r="R18" s="583"/>
      <c r="S18" s="468">
        <f>SUM(S19:S24)</f>
        <v>127977.91</v>
      </c>
      <c r="T18" s="469">
        <f>SUM(T19:T24)</f>
        <v>53181.69</v>
      </c>
      <c r="U18" s="583">
        <f>SUM(U19:U24)</f>
        <v>131992.97</v>
      </c>
      <c r="V18" s="530"/>
      <c r="W18" s="530">
        <f>SUM(W19:W24)</f>
        <v>46731.54</v>
      </c>
    </row>
    <row r="19" spans="1:27" s="44" customFormat="1" x14ac:dyDescent="0.25">
      <c r="A19" s="471" t="s">
        <v>519</v>
      </c>
      <c r="B19" s="668" t="s">
        <v>520</v>
      </c>
      <c r="C19" s="567">
        <f>D19+E19</f>
        <v>350295.03999999998</v>
      </c>
      <c r="D19" s="472">
        <f>326574+1014</f>
        <v>327588</v>
      </c>
      <c r="E19" s="472">
        <v>22707.040000000001</v>
      </c>
      <c r="F19" s="472">
        <v>222084</v>
      </c>
      <c r="G19" s="472">
        <v>50752.76</v>
      </c>
      <c r="H19" s="472">
        <v>13734.56</v>
      </c>
      <c r="I19" s="472">
        <v>8026.4</v>
      </c>
      <c r="J19" s="472">
        <f>C19+F19+G19+H19+I19</f>
        <v>644892.76000000013</v>
      </c>
      <c r="K19" s="568">
        <f>D19+F19</f>
        <v>549672</v>
      </c>
      <c r="L19" s="685"/>
      <c r="M19" s="568">
        <f>3428.4+9240</f>
        <v>12668.4</v>
      </c>
      <c r="N19" s="473">
        <f t="shared" ref="N19:N24" si="9">J19+M19+L19</f>
        <v>657561.16000000015</v>
      </c>
      <c r="O19" s="529">
        <f t="shared" ref="O19:O24" si="10">P19+Q19</f>
        <v>549672</v>
      </c>
      <c r="P19" s="474">
        <f>K19</f>
        <v>549672</v>
      </c>
      <c r="Q19" s="475"/>
      <c r="R19" s="584"/>
      <c r="S19" s="474">
        <v>13045.02</v>
      </c>
      <c r="T19" s="475">
        <v>28397.599999999999</v>
      </c>
      <c r="U19" s="584">
        <v>11420.14</v>
      </c>
      <c r="V19" s="529"/>
      <c r="W19" s="527">
        <v>2783.29</v>
      </c>
      <c r="X19" s="615"/>
    </row>
    <row r="20" spans="1:27" s="44" customFormat="1" x14ac:dyDescent="0.25">
      <c r="A20" s="476" t="s">
        <v>521</v>
      </c>
      <c r="B20" s="669" t="s">
        <v>522</v>
      </c>
      <c r="C20" s="563">
        <f t="shared" ref="C20:C24" si="11">D20+E20</f>
        <v>764624</v>
      </c>
      <c r="D20" s="477">
        <f>727969+2136</f>
        <v>730105</v>
      </c>
      <c r="E20" s="477">
        <v>34519</v>
      </c>
      <c r="F20" s="477">
        <v>125335</v>
      </c>
      <c r="G20" s="477">
        <v>23082.06</v>
      </c>
      <c r="H20" s="477">
        <v>23160.639999999999</v>
      </c>
      <c r="I20" s="472">
        <v>18195.099999999999</v>
      </c>
      <c r="J20" s="472">
        <f t="shared" ref="J20:J24" si="12">C20+F20+G20+H20+I20</f>
        <v>954396.8</v>
      </c>
      <c r="K20" s="564">
        <f t="shared" ref="K20:K24" si="13">D20+F20</f>
        <v>855440</v>
      </c>
      <c r="L20" s="681"/>
      <c r="M20" s="564"/>
      <c r="N20" s="473">
        <f t="shared" si="9"/>
        <v>954396.8</v>
      </c>
      <c r="O20" s="527">
        <f t="shared" si="10"/>
        <v>855440</v>
      </c>
      <c r="P20" s="478">
        <f t="shared" ref="P20:P24" si="14">K20</f>
        <v>855440</v>
      </c>
      <c r="Q20" s="475"/>
      <c r="R20" s="584"/>
      <c r="S20" s="478">
        <v>23082.06</v>
      </c>
      <c r="T20" s="479"/>
      <c r="U20" s="585">
        <v>16733.38</v>
      </c>
      <c r="V20" s="527"/>
      <c r="W20" s="527">
        <v>6440.86</v>
      </c>
      <c r="X20" s="615"/>
    </row>
    <row r="21" spans="1:27" s="44" customFormat="1" x14ac:dyDescent="0.25">
      <c r="A21" s="476" t="s">
        <v>523</v>
      </c>
      <c r="B21" s="669" t="s">
        <v>524</v>
      </c>
      <c r="C21" s="563">
        <f t="shared" si="11"/>
        <v>1260938.3</v>
      </c>
      <c r="D21" s="477">
        <f>1183014+3443</f>
        <v>1186457</v>
      </c>
      <c r="E21" s="477">
        <v>74481.3</v>
      </c>
      <c r="F21" s="477">
        <v>299443</v>
      </c>
      <c r="G21" s="477">
        <v>107466.79</v>
      </c>
      <c r="H21" s="477">
        <v>42784.08</v>
      </c>
      <c r="I21" s="472">
        <v>26691.5</v>
      </c>
      <c r="J21" s="472">
        <f t="shared" si="12"/>
        <v>1737323.6700000002</v>
      </c>
      <c r="K21" s="564">
        <f t="shared" si="13"/>
        <v>1485900</v>
      </c>
      <c r="L21" s="681"/>
      <c r="M21" s="564">
        <v>6878.39</v>
      </c>
      <c r="N21" s="473">
        <f t="shared" si="9"/>
        <v>1744202.06</v>
      </c>
      <c r="O21" s="527">
        <f t="shared" si="10"/>
        <v>1485900</v>
      </c>
      <c r="P21" s="478">
        <f t="shared" si="14"/>
        <v>1485900</v>
      </c>
      <c r="Q21" s="475"/>
      <c r="R21" s="584"/>
      <c r="S21" s="478">
        <v>38637.83</v>
      </c>
      <c r="T21" s="479">
        <v>10123.48</v>
      </c>
      <c r="U21" s="585">
        <v>41688.32</v>
      </c>
      <c r="V21" s="527"/>
      <c r="W21" s="527">
        <v>10445.75</v>
      </c>
      <c r="X21" s="615"/>
    </row>
    <row r="22" spans="1:27" s="44" customFormat="1" x14ac:dyDescent="0.25">
      <c r="A22" s="476" t="s">
        <v>525</v>
      </c>
      <c r="B22" s="669" t="s">
        <v>526</v>
      </c>
      <c r="C22" s="563">
        <f t="shared" si="11"/>
        <v>1130884.8700000001</v>
      </c>
      <c r="D22" s="477">
        <f>1048008+3143</f>
        <v>1051151</v>
      </c>
      <c r="E22" s="477">
        <v>79733.87</v>
      </c>
      <c r="F22" s="477">
        <v>202262</v>
      </c>
      <c r="G22" s="477">
        <v>47097.65</v>
      </c>
      <c r="H22" s="477">
        <v>35455.120000000003</v>
      </c>
      <c r="I22" s="472">
        <v>26397.200000000001</v>
      </c>
      <c r="J22" s="472">
        <f t="shared" si="12"/>
        <v>1442096.84</v>
      </c>
      <c r="K22" s="564">
        <f t="shared" si="13"/>
        <v>1253413</v>
      </c>
      <c r="L22" s="681"/>
      <c r="M22" s="564">
        <f>48990.76+34647.17</f>
        <v>83637.929999999993</v>
      </c>
      <c r="N22" s="473">
        <f t="shared" si="9"/>
        <v>1525734.77</v>
      </c>
      <c r="O22" s="527">
        <f t="shared" si="10"/>
        <v>1287403.76</v>
      </c>
      <c r="P22" s="478">
        <f t="shared" si="14"/>
        <v>1253413</v>
      </c>
      <c r="Q22" s="475">
        <f>33000+990.76</f>
        <v>33990.76</v>
      </c>
      <c r="R22" s="584"/>
      <c r="S22" s="478">
        <v>27923.27</v>
      </c>
      <c r="T22" s="479">
        <v>8296.52</v>
      </c>
      <c r="U22" s="585">
        <v>33621.43</v>
      </c>
      <c r="V22" s="527"/>
      <c r="W22" s="527">
        <v>15803.51</v>
      </c>
      <c r="X22" s="615"/>
    </row>
    <row r="23" spans="1:27" s="44" customFormat="1" x14ac:dyDescent="0.25">
      <c r="A23" s="476" t="s">
        <v>527</v>
      </c>
      <c r="B23" s="669" t="s">
        <v>528</v>
      </c>
      <c r="C23" s="563">
        <f t="shared" si="11"/>
        <v>884141.64</v>
      </c>
      <c r="D23" s="477">
        <f>844020+2153</f>
        <v>846173</v>
      </c>
      <c r="E23" s="477">
        <v>37968.639999999999</v>
      </c>
      <c r="F23" s="477">
        <v>179996</v>
      </c>
      <c r="G23" s="477">
        <v>40897.24</v>
      </c>
      <c r="H23" s="477">
        <v>38169.800000000003</v>
      </c>
      <c r="I23" s="472">
        <v>17778.5</v>
      </c>
      <c r="J23" s="472">
        <f t="shared" si="12"/>
        <v>1160983.1800000002</v>
      </c>
      <c r="K23" s="564">
        <f t="shared" si="13"/>
        <v>1026169</v>
      </c>
      <c r="L23" s="681"/>
      <c r="M23" s="564">
        <v>0</v>
      </c>
      <c r="N23" s="473">
        <f t="shared" si="9"/>
        <v>1160983.1800000002</v>
      </c>
      <c r="O23" s="527">
        <f t="shared" si="10"/>
        <v>1026169</v>
      </c>
      <c r="P23" s="478">
        <f t="shared" si="14"/>
        <v>1026169</v>
      </c>
      <c r="Q23" s="479"/>
      <c r="R23" s="585"/>
      <c r="S23" s="478">
        <v>12820.39</v>
      </c>
      <c r="T23" s="479">
        <v>6364.09</v>
      </c>
      <c r="U23" s="585">
        <v>28529.7</v>
      </c>
      <c r="V23" s="527"/>
      <c r="W23" s="527">
        <v>11258.13</v>
      </c>
      <c r="X23" s="615"/>
      <c r="AA23" s="65"/>
    </row>
    <row r="24" spans="1:27" s="44" customFormat="1" ht="15.75" thickBot="1" x14ac:dyDescent="0.3">
      <c r="A24" s="480" t="s">
        <v>529</v>
      </c>
      <c r="B24" s="670" t="s">
        <v>530</v>
      </c>
      <c r="C24" s="565">
        <f t="shared" si="11"/>
        <v>528017.97</v>
      </c>
      <c r="D24" s="481">
        <f>494391+1291</f>
        <v>495682</v>
      </c>
      <c r="E24" s="481">
        <v>32335.97</v>
      </c>
      <c r="F24" s="481">
        <v>94465</v>
      </c>
      <c r="G24" s="481">
        <v>11607.34</v>
      </c>
      <c r="H24" s="481"/>
      <c r="I24" s="523">
        <v>8497.7000000000007</v>
      </c>
      <c r="J24" s="472">
        <f t="shared" si="12"/>
        <v>642588.00999999989</v>
      </c>
      <c r="K24" s="569">
        <f t="shared" si="13"/>
        <v>590147</v>
      </c>
      <c r="L24" s="682"/>
      <c r="M24" s="569"/>
      <c r="N24" s="473">
        <f t="shared" si="9"/>
        <v>642588.00999999989</v>
      </c>
      <c r="O24" s="531">
        <f t="shared" si="10"/>
        <v>590147</v>
      </c>
      <c r="P24" s="464">
        <f t="shared" si="14"/>
        <v>590147</v>
      </c>
      <c r="Q24" s="465"/>
      <c r="R24" s="586"/>
      <c r="S24" s="464">
        <v>12469.34</v>
      </c>
      <c r="T24" s="465"/>
      <c r="U24" s="586"/>
      <c r="V24" s="577"/>
      <c r="W24" s="529"/>
      <c r="X24" s="615"/>
    </row>
    <row r="25" spans="1:27" ht="15.75" thickBot="1" x14ac:dyDescent="0.3">
      <c r="A25" s="483" t="s">
        <v>531</v>
      </c>
      <c r="B25" s="672" t="s">
        <v>532</v>
      </c>
      <c r="C25" s="468">
        <f>C27+C28</f>
        <v>2079.4</v>
      </c>
      <c r="D25" s="469"/>
      <c r="E25" s="469">
        <f>E26+E27+E28</f>
        <v>3279.4</v>
      </c>
      <c r="F25" s="469">
        <f>F26+F27</f>
        <v>749268</v>
      </c>
      <c r="G25" s="469">
        <f>G26+G27</f>
        <v>174589.69</v>
      </c>
      <c r="H25" s="469"/>
      <c r="I25" s="469"/>
      <c r="J25" s="469">
        <f>J26+J27+J28</f>
        <v>925937.09000000008</v>
      </c>
      <c r="K25" s="470">
        <f>K26+K27</f>
        <v>749268</v>
      </c>
      <c r="L25" s="684"/>
      <c r="M25" s="470">
        <f>M26+M27</f>
        <v>0</v>
      </c>
      <c r="N25" s="551">
        <f>N26+N27+N28</f>
        <v>925937.09000000008</v>
      </c>
      <c r="O25" s="530">
        <f>O26+O27</f>
        <v>749268</v>
      </c>
      <c r="P25" s="468">
        <f>P26+P27</f>
        <v>749268</v>
      </c>
      <c r="Q25" s="469">
        <f>Q26+Q27</f>
        <v>0</v>
      </c>
      <c r="R25" s="583"/>
      <c r="S25" s="468">
        <f>SUM(S26:S28)</f>
        <v>85464.75</v>
      </c>
      <c r="T25" s="469">
        <f>SUM(T26:T28)</f>
        <v>91631.46</v>
      </c>
      <c r="U25" s="583">
        <f>SUM(U26:U28)</f>
        <v>0</v>
      </c>
      <c r="V25" s="544"/>
      <c r="W25" s="544">
        <f>SUM(W26:W28)</f>
        <v>0</v>
      </c>
    </row>
    <row r="26" spans="1:27" s="44" customFormat="1" x14ac:dyDescent="0.25">
      <c r="A26" s="471" t="s">
        <v>533</v>
      </c>
      <c r="B26" s="668" t="s">
        <v>534</v>
      </c>
      <c r="C26" s="567"/>
      <c r="D26" s="472"/>
      <c r="E26" s="472">
        <f>1200</f>
        <v>1200</v>
      </c>
      <c r="F26" s="472">
        <v>517868</v>
      </c>
      <c r="G26" s="472">
        <v>145354.91</v>
      </c>
      <c r="H26" s="472"/>
      <c r="I26" s="472"/>
      <c r="J26" s="472">
        <f>F26+G26</f>
        <v>663222.91</v>
      </c>
      <c r="K26" s="568">
        <f>F26</f>
        <v>517868</v>
      </c>
      <c r="L26" s="685"/>
      <c r="M26" s="568">
        <v>0</v>
      </c>
      <c r="N26" s="473">
        <f>J26+M26</f>
        <v>663222.91</v>
      </c>
      <c r="O26" s="529">
        <f>P26+Q26</f>
        <v>517868</v>
      </c>
      <c r="P26" s="474">
        <f>F26</f>
        <v>517868</v>
      </c>
      <c r="Q26" s="475"/>
      <c r="R26" s="584"/>
      <c r="S26" s="601">
        <v>54861.45</v>
      </c>
      <c r="T26" s="602">
        <v>91631.46</v>
      </c>
      <c r="U26" s="603"/>
      <c r="V26" s="543"/>
      <c r="W26" s="620"/>
      <c r="X26" s="615"/>
    </row>
    <row r="27" spans="1:27" s="44" customFormat="1" x14ac:dyDescent="0.25">
      <c r="A27" s="476" t="s">
        <v>535</v>
      </c>
      <c r="B27" s="669" t="s">
        <v>536</v>
      </c>
      <c r="C27" s="563">
        <f>E27</f>
        <v>2013</v>
      </c>
      <c r="D27" s="477"/>
      <c r="E27" s="477">
        <f>1683+330</f>
        <v>2013</v>
      </c>
      <c r="F27" s="477">
        <v>231400</v>
      </c>
      <c r="G27" s="477">
        <v>29234.78</v>
      </c>
      <c r="H27" s="477"/>
      <c r="I27" s="477"/>
      <c r="J27" s="477">
        <f>C27+F27+G27</f>
        <v>262647.78000000003</v>
      </c>
      <c r="K27" s="564">
        <f>F27</f>
        <v>231400</v>
      </c>
      <c r="L27" s="681"/>
      <c r="M27" s="564">
        <v>0</v>
      </c>
      <c r="N27" s="552">
        <f>J27+M27</f>
        <v>262647.78000000003</v>
      </c>
      <c r="O27" s="527">
        <f>P27+Q27</f>
        <v>231400</v>
      </c>
      <c r="P27" s="474">
        <f>F27</f>
        <v>231400</v>
      </c>
      <c r="Q27" s="479"/>
      <c r="R27" s="585"/>
      <c r="S27" s="478">
        <v>30603.3</v>
      </c>
      <c r="T27" s="479"/>
      <c r="U27" s="621"/>
      <c r="V27" s="622"/>
      <c r="W27" s="623"/>
      <c r="X27" s="615"/>
    </row>
    <row r="28" spans="1:27" ht="15.75" thickBot="1" x14ac:dyDescent="0.3">
      <c r="A28" s="471"/>
      <c r="B28" s="668" t="s">
        <v>537</v>
      </c>
      <c r="C28" s="567">
        <f>E28</f>
        <v>66.400000000000006</v>
      </c>
      <c r="D28" s="472"/>
      <c r="E28" s="472">
        <v>66.400000000000006</v>
      </c>
      <c r="F28" s="472"/>
      <c r="G28" s="472"/>
      <c r="H28" s="472"/>
      <c r="I28" s="472"/>
      <c r="J28" s="472">
        <f>C28+F28+G28</f>
        <v>66.400000000000006</v>
      </c>
      <c r="K28" s="568"/>
      <c r="L28" s="685"/>
      <c r="M28" s="568"/>
      <c r="N28" s="473">
        <f>J28+M28</f>
        <v>66.400000000000006</v>
      </c>
      <c r="O28" s="529"/>
      <c r="P28" s="474"/>
      <c r="Q28" s="475"/>
      <c r="R28" s="589"/>
      <c r="S28" s="624"/>
      <c r="T28" s="625"/>
      <c r="U28" s="626"/>
      <c r="V28" s="627"/>
      <c r="W28" s="628"/>
    </row>
    <row r="29" spans="1:27" ht="15.75" thickBot="1" x14ac:dyDescent="0.3">
      <c r="A29" s="484" t="s">
        <v>538</v>
      </c>
      <c r="B29" s="673" t="s">
        <v>539</v>
      </c>
      <c r="C29" s="570"/>
      <c r="D29" s="485"/>
      <c r="E29" s="485">
        <f>E30+E31+E32+E33+E34+E37+E38+E39+E40+E41+E42+E43+E44+E35+E36</f>
        <v>344600.22</v>
      </c>
      <c r="F29" s="485"/>
      <c r="G29" s="485"/>
      <c r="H29" s="485"/>
      <c r="I29" s="485"/>
      <c r="J29" s="485"/>
      <c r="K29" s="571"/>
      <c r="L29" s="686"/>
      <c r="M29" s="571"/>
      <c r="N29" s="553"/>
      <c r="O29" s="530">
        <f>O30+O31+O32+O33+O34+O37+O38+O39+O40+O41+O42+O43+O44+O35+O36</f>
        <v>344533.81999999995</v>
      </c>
      <c r="P29" s="468">
        <f>P30+P31+P32+P33+P34+P37+P38+P39+P40+P41+P42+P43+P44+P35+P36</f>
        <v>344533.81999999995</v>
      </c>
      <c r="Q29" s="486"/>
      <c r="R29" s="590"/>
      <c r="S29" s="629"/>
      <c r="T29" s="630"/>
      <c r="U29" s="631"/>
      <c r="V29" s="632"/>
      <c r="W29" s="614"/>
    </row>
    <row r="30" spans="1:27" x14ac:dyDescent="0.25">
      <c r="A30" s="487"/>
      <c r="B30" s="674" t="s">
        <v>540</v>
      </c>
      <c r="C30" s="567"/>
      <c r="D30" s="472"/>
      <c r="E30" s="488">
        <v>18720.419999999998</v>
      </c>
      <c r="F30" s="472"/>
      <c r="G30" s="472"/>
      <c r="H30" s="472"/>
      <c r="I30" s="472"/>
      <c r="J30" s="472"/>
      <c r="K30" s="568"/>
      <c r="L30" s="685"/>
      <c r="M30" s="568"/>
      <c r="N30" s="473"/>
      <c r="O30" s="579">
        <f t="shared" ref="O30:O45" si="15">SUM(P30:Q30)</f>
        <v>18720.419999999998</v>
      </c>
      <c r="P30" s="489">
        <f>E30</f>
        <v>18720.419999999998</v>
      </c>
      <c r="Q30" s="475"/>
      <c r="R30" s="589"/>
      <c r="S30" s="611"/>
      <c r="T30" s="612"/>
      <c r="U30" s="633"/>
      <c r="V30" s="634"/>
      <c r="W30" s="634"/>
    </row>
    <row r="31" spans="1:27" x14ac:dyDescent="0.25">
      <c r="A31" s="490"/>
      <c r="B31" s="675" t="s">
        <v>541</v>
      </c>
      <c r="C31" s="563"/>
      <c r="D31" s="477"/>
      <c r="E31" s="491">
        <v>65909</v>
      </c>
      <c r="F31" s="477"/>
      <c r="G31" s="477"/>
      <c r="H31" s="477"/>
      <c r="I31" s="477"/>
      <c r="J31" s="477"/>
      <c r="K31" s="564"/>
      <c r="L31" s="681"/>
      <c r="M31" s="564"/>
      <c r="N31" s="552"/>
      <c r="O31" s="579">
        <f t="shared" si="15"/>
        <v>65909</v>
      </c>
      <c r="P31" s="489">
        <f t="shared" ref="P31:P44" si="16">E31</f>
        <v>65909</v>
      </c>
      <c r="Q31" s="479"/>
      <c r="R31" s="589"/>
      <c r="S31" s="611"/>
      <c r="T31" s="612"/>
      <c r="U31" s="635"/>
      <c r="V31" s="636"/>
      <c r="W31" s="636"/>
    </row>
    <row r="32" spans="1:27" x14ac:dyDescent="0.25">
      <c r="A32" s="490"/>
      <c r="B32" s="675" t="s">
        <v>542</v>
      </c>
      <c r="C32" s="563"/>
      <c r="D32" s="477"/>
      <c r="E32" s="491">
        <v>40832</v>
      </c>
      <c r="F32" s="477"/>
      <c r="G32" s="477"/>
      <c r="H32" s="477"/>
      <c r="I32" s="477"/>
      <c r="J32" s="477"/>
      <c r="K32" s="564"/>
      <c r="L32" s="681"/>
      <c r="M32" s="564"/>
      <c r="N32" s="552"/>
      <c r="O32" s="579">
        <f t="shared" si="15"/>
        <v>40832</v>
      </c>
      <c r="P32" s="489">
        <f t="shared" si="16"/>
        <v>40832</v>
      </c>
      <c r="Q32" s="479"/>
      <c r="R32" s="589"/>
      <c r="S32" s="611"/>
      <c r="T32" s="612"/>
      <c r="U32" s="635"/>
      <c r="V32" s="636"/>
      <c r="W32" s="636"/>
    </row>
    <row r="33" spans="1:23" x14ac:dyDescent="0.25">
      <c r="A33" s="490"/>
      <c r="B33" s="675" t="s">
        <v>543</v>
      </c>
      <c r="C33" s="563"/>
      <c r="D33" s="477"/>
      <c r="E33" s="491">
        <f>19829+1722</f>
        <v>21551</v>
      </c>
      <c r="F33" s="477"/>
      <c r="G33" s="477"/>
      <c r="H33" s="477"/>
      <c r="I33" s="477"/>
      <c r="J33" s="477"/>
      <c r="K33" s="564"/>
      <c r="L33" s="681"/>
      <c r="M33" s="564"/>
      <c r="N33" s="552"/>
      <c r="O33" s="579">
        <f t="shared" si="15"/>
        <v>21551</v>
      </c>
      <c r="P33" s="489">
        <f t="shared" si="16"/>
        <v>21551</v>
      </c>
      <c r="Q33" s="479"/>
      <c r="R33" s="589"/>
      <c r="S33" s="611"/>
      <c r="T33" s="612"/>
      <c r="U33" s="635"/>
      <c r="V33" s="636"/>
      <c r="W33" s="636"/>
    </row>
    <row r="34" spans="1:23" x14ac:dyDescent="0.25">
      <c r="A34" s="490"/>
      <c r="B34" s="675" t="s">
        <v>661</v>
      </c>
      <c r="C34" s="563"/>
      <c r="D34" s="477"/>
      <c r="E34" s="491">
        <f>1000+2495</f>
        <v>3495</v>
      </c>
      <c r="F34" s="477"/>
      <c r="G34" s="477"/>
      <c r="H34" s="477"/>
      <c r="I34" s="477"/>
      <c r="J34" s="477"/>
      <c r="K34" s="564"/>
      <c r="L34" s="681"/>
      <c r="M34" s="564"/>
      <c r="N34" s="552"/>
      <c r="O34" s="579">
        <f t="shared" si="15"/>
        <v>3495</v>
      </c>
      <c r="P34" s="489">
        <f t="shared" si="16"/>
        <v>3495</v>
      </c>
      <c r="Q34" s="479"/>
      <c r="R34" s="589"/>
      <c r="S34" s="611"/>
      <c r="T34" s="612"/>
      <c r="U34" s="635"/>
      <c r="V34" s="636"/>
      <c r="W34" s="636"/>
    </row>
    <row r="35" spans="1:23" x14ac:dyDescent="0.25">
      <c r="A35" s="490"/>
      <c r="B35" s="675" t="s">
        <v>665</v>
      </c>
      <c r="C35" s="563"/>
      <c r="D35" s="477"/>
      <c r="E35" s="491">
        <v>1600</v>
      </c>
      <c r="F35" s="477"/>
      <c r="G35" s="477"/>
      <c r="H35" s="477"/>
      <c r="I35" s="477"/>
      <c r="J35" s="477"/>
      <c r="K35" s="564"/>
      <c r="L35" s="681"/>
      <c r="M35" s="564"/>
      <c r="N35" s="552"/>
      <c r="O35" s="579">
        <f t="shared" si="15"/>
        <v>1600</v>
      </c>
      <c r="P35" s="489">
        <f t="shared" si="16"/>
        <v>1600</v>
      </c>
      <c r="Q35" s="479"/>
      <c r="R35" s="589"/>
      <c r="S35" s="611"/>
      <c r="T35" s="612"/>
      <c r="U35" s="635"/>
      <c r="V35" s="636"/>
      <c r="W35" s="636"/>
    </row>
    <row r="36" spans="1:23" x14ac:dyDescent="0.25">
      <c r="A36" s="490"/>
      <c r="B36" s="675" t="s">
        <v>666</v>
      </c>
      <c r="C36" s="563"/>
      <c r="D36" s="477"/>
      <c r="E36" s="491">
        <v>4050</v>
      </c>
      <c r="F36" s="477"/>
      <c r="G36" s="477"/>
      <c r="H36" s="477"/>
      <c r="I36" s="477"/>
      <c r="J36" s="477"/>
      <c r="K36" s="564"/>
      <c r="L36" s="681"/>
      <c r="M36" s="564"/>
      <c r="N36" s="552"/>
      <c r="O36" s="579">
        <f t="shared" si="15"/>
        <v>4050</v>
      </c>
      <c r="P36" s="489">
        <f t="shared" si="16"/>
        <v>4050</v>
      </c>
      <c r="Q36" s="479"/>
      <c r="R36" s="589"/>
      <c r="S36" s="611"/>
      <c r="T36" s="612"/>
      <c r="U36" s="635"/>
      <c r="V36" s="636"/>
      <c r="W36" s="636"/>
    </row>
    <row r="37" spans="1:23" x14ac:dyDescent="0.25">
      <c r="A37" s="490"/>
      <c r="B37" s="675" t="s">
        <v>655</v>
      </c>
      <c r="C37" s="563"/>
      <c r="D37" s="477"/>
      <c r="E37" s="491">
        <v>10000</v>
      </c>
      <c r="F37" s="477"/>
      <c r="G37" s="477"/>
      <c r="H37" s="477"/>
      <c r="I37" s="477"/>
      <c r="J37" s="477"/>
      <c r="K37" s="564"/>
      <c r="L37" s="681"/>
      <c r="M37" s="564"/>
      <c r="N37" s="552"/>
      <c r="O37" s="579">
        <f t="shared" si="15"/>
        <v>10000</v>
      </c>
      <c r="P37" s="489">
        <f t="shared" si="16"/>
        <v>10000</v>
      </c>
      <c r="Q37" s="479"/>
      <c r="R37" s="589"/>
      <c r="S37" s="611"/>
      <c r="T37" s="612"/>
      <c r="U37" s="635"/>
      <c r="V37" s="636"/>
      <c r="W37" s="636"/>
    </row>
    <row r="38" spans="1:23" x14ac:dyDescent="0.25">
      <c r="A38" s="490"/>
      <c r="B38" s="675" t="s">
        <v>544</v>
      </c>
      <c r="C38" s="563"/>
      <c r="D38" s="477"/>
      <c r="E38" s="491">
        <v>298.8</v>
      </c>
      <c r="F38" s="477"/>
      <c r="G38" s="477"/>
      <c r="H38" s="477"/>
      <c r="I38" s="477"/>
      <c r="J38" s="477"/>
      <c r="K38" s="564"/>
      <c r="L38" s="681"/>
      <c r="M38" s="564"/>
      <c r="N38" s="552"/>
      <c r="O38" s="579">
        <f t="shared" si="15"/>
        <v>232.4</v>
      </c>
      <c r="P38" s="489">
        <f>E38-E28</f>
        <v>232.4</v>
      </c>
      <c r="Q38" s="479"/>
      <c r="R38" s="589"/>
      <c r="S38" s="611"/>
      <c r="T38" s="612"/>
      <c r="U38" s="635"/>
      <c r="V38" s="636"/>
      <c r="W38" s="636"/>
    </row>
    <row r="39" spans="1:23" x14ac:dyDescent="0.25">
      <c r="A39" s="490"/>
      <c r="B39" s="675" t="s">
        <v>545</v>
      </c>
      <c r="C39" s="563"/>
      <c r="D39" s="477"/>
      <c r="E39" s="491">
        <v>104039</v>
      </c>
      <c r="F39" s="477"/>
      <c r="G39" s="477"/>
      <c r="H39" s="477"/>
      <c r="I39" s="477"/>
      <c r="J39" s="477"/>
      <c r="K39" s="564"/>
      <c r="L39" s="681"/>
      <c r="M39" s="564"/>
      <c r="N39" s="552"/>
      <c r="O39" s="579">
        <f t="shared" si="15"/>
        <v>104039</v>
      </c>
      <c r="P39" s="489">
        <f t="shared" si="16"/>
        <v>104039</v>
      </c>
      <c r="Q39" s="479"/>
      <c r="R39" s="589"/>
      <c r="S39" s="611"/>
      <c r="T39" s="612"/>
      <c r="U39" s="635"/>
      <c r="V39" s="636"/>
      <c r="W39" s="636"/>
    </row>
    <row r="40" spans="1:23" x14ac:dyDescent="0.25">
      <c r="A40" s="490"/>
      <c r="B40" s="675" t="s">
        <v>546</v>
      </c>
      <c r="C40" s="563"/>
      <c r="D40" s="477"/>
      <c r="E40" s="491">
        <v>5300</v>
      </c>
      <c r="F40" s="477"/>
      <c r="G40" s="477"/>
      <c r="H40" s="477"/>
      <c r="I40" s="477"/>
      <c r="J40" s="477"/>
      <c r="K40" s="564"/>
      <c r="L40" s="681"/>
      <c r="M40" s="564"/>
      <c r="N40" s="552"/>
      <c r="O40" s="579">
        <f t="shared" si="15"/>
        <v>5300</v>
      </c>
      <c r="P40" s="489">
        <f t="shared" si="16"/>
        <v>5300</v>
      </c>
      <c r="Q40" s="479"/>
      <c r="R40" s="589"/>
      <c r="S40" s="611"/>
      <c r="T40" s="612"/>
      <c r="U40" s="635"/>
      <c r="V40" s="636"/>
      <c r="W40" s="636"/>
    </row>
    <row r="41" spans="1:23" x14ac:dyDescent="0.25">
      <c r="A41" s="490"/>
      <c r="B41" s="675" t="s">
        <v>682</v>
      </c>
      <c r="C41" s="563"/>
      <c r="D41" s="477"/>
      <c r="E41" s="491">
        <f>30000-30000+700</f>
        <v>700</v>
      </c>
      <c r="F41" s="477"/>
      <c r="G41" s="477"/>
      <c r="H41" s="477"/>
      <c r="I41" s="477"/>
      <c r="J41" s="477"/>
      <c r="K41" s="564"/>
      <c r="L41" s="681"/>
      <c r="M41" s="564"/>
      <c r="N41" s="552"/>
      <c r="O41" s="579">
        <f t="shared" si="15"/>
        <v>700</v>
      </c>
      <c r="P41" s="489">
        <f t="shared" si="16"/>
        <v>700</v>
      </c>
      <c r="Q41" s="479"/>
      <c r="R41" s="589"/>
      <c r="S41" s="611"/>
      <c r="T41" s="612"/>
      <c r="U41" s="635"/>
      <c r="V41" s="636"/>
      <c r="W41" s="636"/>
    </row>
    <row r="42" spans="1:23" x14ac:dyDescent="0.25">
      <c r="A42" s="492"/>
      <c r="B42" s="675" t="s">
        <v>623</v>
      </c>
      <c r="C42" s="565"/>
      <c r="D42" s="481"/>
      <c r="E42" s="493">
        <v>40860</v>
      </c>
      <c r="F42" s="481"/>
      <c r="G42" s="481"/>
      <c r="H42" s="481"/>
      <c r="I42" s="481"/>
      <c r="J42" s="481"/>
      <c r="K42" s="569"/>
      <c r="L42" s="682"/>
      <c r="M42" s="569"/>
      <c r="N42" s="554"/>
      <c r="O42" s="579">
        <f t="shared" si="15"/>
        <v>40860</v>
      </c>
      <c r="P42" s="489">
        <f t="shared" si="16"/>
        <v>40860</v>
      </c>
      <c r="Q42" s="479"/>
      <c r="R42" s="589"/>
      <c r="S42" s="611"/>
      <c r="T42" s="612"/>
      <c r="U42" s="635"/>
      <c r="V42" s="636"/>
      <c r="W42" s="636"/>
    </row>
    <row r="43" spans="1:23" x14ac:dyDescent="0.25">
      <c r="A43" s="492"/>
      <c r="B43" s="675" t="s">
        <v>673</v>
      </c>
      <c r="C43" s="565"/>
      <c r="D43" s="481"/>
      <c r="E43" s="493">
        <f>13305+13290</f>
        <v>26595</v>
      </c>
      <c r="F43" s="481"/>
      <c r="G43" s="481"/>
      <c r="H43" s="481"/>
      <c r="I43" s="481"/>
      <c r="J43" s="481"/>
      <c r="K43" s="569"/>
      <c r="L43" s="682"/>
      <c r="M43" s="569"/>
      <c r="N43" s="554"/>
      <c r="O43" s="579">
        <f>SUM(P43:Q43)</f>
        <v>26595</v>
      </c>
      <c r="P43" s="489">
        <f t="shared" si="16"/>
        <v>26595</v>
      </c>
      <c r="Q43" s="479"/>
      <c r="R43" s="589"/>
      <c r="S43" s="611"/>
      <c r="T43" s="612"/>
      <c r="U43" s="635"/>
      <c r="V43" s="636"/>
      <c r="W43" s="636"/>
    </row>
    <row r="44" spans="1:23" ht="15.75" thickBot="1" x14ac:dyDescent="0.3">
      <c r="A44" s="492"/>
      <c r="B44" s="675" t="s">
        <v>547</v>
      </c>
      <c r="C44" s="565"/>
      <c r="D44" s="481"/>
      <c r="E44" s="493">
        <v>650</v>
      </c>
      <c r="F44" s="481"/>
      <c r="G44" s="481"/>
      <c r="H44" s="481"/>
      <c r="I44" s="481"/>
      <c r="J44" s="481"/>
      <c r="K44" s="569"/>
      <c r="L44" s="682"/>
      <c r="M44" s="569"/>
      <c r="N44" s="554"/>
      <c r="O44" s="579">
        <f t="shared" si="15"/>
        <v>650</v>
      </c>
      <c r="P44" s="489">
        <f t="shared" si="16"/>
        <v>650</v>
      </c>
      <c r="Q44" s="465"/>
      <c r="R44" s="589"/>
      <c r="S44" s="611"/>
      <c r="T44" s="612"/>
      <c r="U44" s="635"/>
      <c r="V44" s="636"/>
      <c r="W44" s="636"/>
    </row>
    <row r="45" spans="1:23" ht="15.75" thickBot="1" x14ac:dyDescent="0.3">
      <c r="A45" s="545" t="s">
        <v>548</v>
      </c>
      <c r="B45" s="673" t="s">
        <v>585</v>
      </c>
      <c r="C45" s="570"/>
      <c r="D45" s="485"/>
      <c r="E45" s="485"/>
      <c r="F45" s="485"/>
      <c r="G45" s="485">
        <f>G9+G18+G25</f>
        <v>621982.06000000006</v>
      </c>
      <c r="H45" s="485"/>
      <c r="I45" s="485"/>
      <c r="J45" s="485">
        <f>SUM(G45)</f>
        <v>621982.06000000006</v>
      </c>
      <c r="K45" s="571"/>
      <c r="L45" s="686"/>
      <c r="M45" s="571">
        <f>6878.39+3428.4+15000</f>
        <v>25306.79</v>
      </c>
      <c r="N45" s="553">
        <f>G45+M45</f>
        <v>647288.85000000009</v>
      </c>
      <c r="O45" s="530">
        <f t="shared" si="15"/>
        <v>647288.85000000009</v>
      </c>
      <c r="P45" s="468">
        <f>G45</f>
        <v>621982.06000000006</v>
      </c>
      <c r="Q45" s="469">
        <f>M45</f>
        <v>25306.79</v>
      </c>
      <c r="R45" s="591"/>
      <c r="S45" s="611"/>
      <c r="T45" s="612"/>
      <c r="U45" s="635"/>
      <c r="V45" s="636"/>
      <c r="W45" s="636"/>
    </row>
    <row r="46" spans="1:23" ht="15.75" thickBot="1" x14ac:dyDescent="0.3">
      <c r="A46" s="484" t="s">
        <v>549</v>
      </c>
      <c r="B46" s="676" t="s">
        <v>295</v>
      </c>
      <c r="C46" s="570">
        <f>D46+E46</f>
        <v>0</v>
      </c>
      <c r="D46" s="485"/>
      <c r="E46" s="485">
        <f>17056-13290-1722-2044</f>
        <v>0</v>
      </c>
      <c r="F46" s="485">
        <v>3371.48</v>
      </c>
      <c r="G46" s="485"/>
      <c r="H46" s="485"/>
      <c r="I46" s="485">
        <v>93067.7</v>
      </c>
      <c r="J46" s="485">
        <f>D46+E46+G46+H46+F46+I46</f>
        <v>96439.18</v>
      </c>
      <c r="K46" s="571"/>
      <c r="L46" s="686"/>
      <c r="M46" s="571"/>
      <c r="N46" s="553">
        <f>D46+E46+G46+H46+F46+M46+I46</f>
        <v>96439.18</v>
      </c>
      <c r="O46" s="530">
        <v>0</v>
      </c>
      <c r="P46" s="468">
        <v>0</v>
      </c>
      <c r="Q46" s="486"/>
      <c r="R46" s="589"/>
      <c r="S46" s="611"/>
      <c r="T46" s="612"/>
      <c r="U46" s="635"/>
      <c r="V46" s="636"/>
      <c r="W46" s="636"/>
    </row>
    <row r="47" spans="1:23" ht="15.75" thickBot="1" x14ac:dyDescent="0.3">
      <c r="A47" s="484" t="s">
        <v>550</v>
      </c>
      <c r="B47" s="676" t="s">
        <v>551</v>
      </c>
      <c r="C47" s="570"/>
      <c r="D47" s="485"/>
      <c r="E47" s="485"/>
      <c r="F47" s="485"/>
      <c r="G47" s="485"/>
      <c r="H47" s="485">
        <f>H9+H18</f>
        <v>260355.19</v>
      </c>
      <c r="I47" s="485">
        <f>I9+I18</f>
        <v>128558.79999999999</v>
      </c>
      <c r="J47" s="485">
        <f>H47+I47</f>
        <v>388913.99</v>
      </c>
      <c r="K47" s="571"/>
      <c r="L47" s="686"/>
      <c r="M47" s="571"/>
      <c r="N47" s="553"/>
      <c r="O47" s="530">
        <f>P47</f>
        <v>388913.99</v>
      </c>
      <c r="P47" s="468">
        <f>H47+I47</f>
        <v>388913.99</v>
      </c>
      <c r="Q47" s="486"/>
      <c r="R47" s="592"/>
      <c r="S47" s="611"/>
      <c r="T47" s="612"/>
      <c r="U47" s="635"/>
      <c r="V47" s="636"/>
      <c r="W47" s="636"/>
    </row>
    <row r="48" spans="1:23" ht="15.75" thickBot="1" x14ac:dyDescent="0.3">
      <c r="A48" s="876" t="s">
        <v>579</v>
      </c>
      <c r="B48" s="877"/>
      <c r="C48" s="572">
        <f>C9+C18+C25+C46</f>
        <v>4980556.22</v>
      </c>
      <c r="D48" s="546">
        <f>D18+D46</f>
        <v>4637156</v>
      </c>
      <c r="E48" s="546">
        <f>E30+E31+E32+E33+E34+E37+E38+E39+E40+E41+E42+E43+E44+E46+E35+E36</f>
        <v>344600.22</v>
      </c>
      <c r="F48" s="546">
        <f>F9+F18+F25+F8+F46</f>
        <v>3685581.9899999998</v>
      </c>
      <c r="G48" s="546">
        <f>G9+G18+G25+G46</f>
        <v>621982.06000000006</v>
      </c>
      <c r="H48" s="546">
        <f>H9+H18+H46</f>
        <v>260355.19</v>
      </c>
      <c r="I48" s="546">
        <f>I9+I18+I46</f>
        <v>221626.5</v>
      </c>
      <c r="J48" s="546">
        <f>J9+J18+J25+J46+J8</f>
        <v>9770101.959999999</v>
      </c>
      <c r="K48" s="573">
        <f t="shared" ref="K48" si="17">K9+K18+K25</f>
        <v>8315769</v>
      </c>
      <c r="L48" s="687">
        <f>L9+L18+L25+L46</f>
        <v>0</v>
      </c>
      <c r="M48" s="573">
        <f>M9+M18+M25+M46</f>
        <v>186286.8</v>
      </c>
      <c r="N48" s="555">
        <f>N9+N18+N25+N8+N46</f>
        <v>9956388.7599999998</v>
      </c>
      <c r="O48" s="544">
        <f>O47+O45+O29+O25+O18+O9</f>
        <v>9687656.4199999999</v>
      </c>
      <c r="P48" s="575">
        <f>P47+P45+P29+P25+P18+P9</f>
        <v>9628358.870000001</v>
      </c>
      <c r="Q48" s="576">
        <f>Q9+Q18+Q25+Q45</f>
        <v>59297.55</v>
      </c>
      <c r="R48" s="593"/>
      <c r="S48" s="570">
        <f>S9+S18+S25</f>
        <v>347566.81000000006</v>
      </c>
      <c r="T48" s="485">
        <f>T9+T18+T25</f>
        <v>144813.15000000002</v>
      </c>
      <c r="U48" s="594">
        <f>U25+U18+U9</f>
        <v>240304.09</v>
      </c>
      <c r="V48" s="556"/>
      <c r="W48" s="594">
        <f>W25+W18+W9</f>
        <v>56758.43</v>
      </c>
    </row>
    <row r="49" spans="1:24" ht="15.75" thickBot="1" x14ac:dyDescent="0.3">
      <c r="A49" s="867" t="s">
        <v>357</v>
      </c>
      <c r="B49" s="868"/>
      <c r="C49" s="638"/>
      <c r="D49" s="637">
        <v>523717.36</v>
      </c>
      <c r="E49" s="637"/>
      <c r="F49" s="637">
        <v>85000</v>
      </c>
      <c r="G49" s="637">
        <v>307088.99</v>
      </c>
      <c r="H49" s="637">
        <v>157097.99</v>
      </c>
      <c r="I49" s="637"/>
      <c r="J49" s="637"/>
      <c r="K49" s="639"/>
      <c r="L49" s="688"/>
      <c r="M49" s="639">
        <f>10000+3800</f>
        <v>13800</v>
      </c>
      <c r="N49" s="640">
        <f>SUM(C49:M49)</f>
        <v>1086704.3399999999</v>
      </c>
      <c r="O49" s="641">
        <f>SUM(P49:Q49)</f>
        <v>1086704.3399999999</v>
      </c>
      <c r="P49" s="642">
        <f>D49+F49+G49+H49</f>
        <v>1072904.3399999999</v>
      </c>
      <c r="Q49" s="643">
        <f>M49</f>
        <v>13800</v>
      </c>
      <c r="R49" s="644"/>
      <c r="S49" s="642">
        <v>320888.99</v>
      </c>
      <c r="T49" s="645">
        <v>42877.36</v>
      </c>
      <c r="U49" s="646">
        <v>157409.16</v>
      </c>
      <c r="V49" s="641"/>
      <c r="W49" s="647">
        <v>8554.99</v>
      </c>
    </row>
    <row r="50" spans="1:24" ht="15.75" thickBot="1" x14ac:dyDescent="0.3">
      <c r="A50" s="867" t="s">
        <v>580</v>
      </c>
      <c r="B50" s="868"/>
      <c r="C50" s="642"/>
      <c r="D50" s="643"/>
      <c r="E50" s="643"/>
      <c r="F50" s="643">
        <v>157000</v>
      </c>
      <c r="G50" s="643">
        <v>5965.75</v>
      </c>
      <c r="H50" s="643"/>
      <c r="I50" s="643"/>
      <c r="J50" s="643"/>
      <c r="K50" s="646"/>
      <c r="L50" s="688"/>
      <c r="M50" s="639"/>
      <c r="N50" s="640">
        <f>SUM(C50:M50)</f>
        <v>162965.75</v>
      </c>
      <c r="O50" s="641">
        <f>SUM(P50:Q50)</f>
        <v>162965.75</v>
      </c>
      <c r="P50" s="642">
        <f>F50+G50</f>
        <v>162965.75</v>
      </c>
      <c r="Q50" s="643"/>
      <c r="R50" s="644"/>
      <c r="S50" s="642">
        <v>5965.75</v>
      </c>
      <c r="T50" s="645"/>
      <c r="U50" s="646"/>
      <c r="V50" s="641"/>
      <c r="W50" s="647"/>
    </row>
    <row r="51" spans="1:24" s="410" customFormat="1" ht="32.25" customHeight="1" thickBot="1" x14ac:dyDescent="0.3">
      <c r="A51" s="869" t="s">
        <v>581</v>
      </c>
      <c r="B51" s="870"/>
      <c r="C51" s="648"/>
      <c r="D51" s="649">
        <f>D48+D49+D50</f>
        <v>5160873.3600000003</v>
      </c>
      <c r="E51" s="649">
        <f t="shared" ref="E51:M51" si="18">E48+E49+E50</f>
        <v>344600.22</v>
      </c>
      <c r="F51" s="649">
        <f t="shared" si="18"/>
        <v>3927581.9899999998</v>
      </c>
      <c r="G51" s="649">
        <f t="shared" si="18"/>
        <v>935036.8</v>
      </c>
      <c r="H51" s="649">
        <f t="shared" si="18"/>
        <v>417453.18</v>
      </c>
      <c r="I51" s="649">
        <f t="shared" si="18"/>
        <v>221626.5</v>
      </c>
      <c r="J51" s="649">
        <f t="shared" si="18"/>
        <v>9770101.959999999</v>
      </c>
      <c r="K51" s="649">
        <f t="shared" si="18"/>
        <v>8315769</v>
      </c>
      <c r="L51" s="651">
        <f t="shared" si="18"/>
        <v>0</v>
      </c>
      <c r="M51" s="652">
        <f t="shared" si="18"/>
        <v>200086.8</v>
      </c>
      <c r="N51" s="654">
        <f>N48+N49+N50</f>
        <v>11206058.85</v>
      </c>
      <c r="O51" s="653">
        <f>O48+O49+O50</f>
        <v>10937326.51</v>
      </c>
      <c r="P51" s="651">
        <f>P48+P49+P50</f>
        <v>10864228.960000001</v>
      </c>
      <c r="Q51" s="649">
        <f t="shared" ref="Q51" si="19">Q48+Q49+Q50</f>
        <v>73097.55</v>
      </c>
      <c r="R51" s="650"/>
      <c r="S51" s="871">
        <f>S50+S49+S48+U48+U49+T48+T50+T49</f>
        <v>1259825.3100000003</v>
      </c>
      <c r="T51" s="872"/>
      <c r="U51" s="873"/>
      <c r="V51" s="655"/>
      <c r="W51" s="654">
        <f>W48+W49</f>
        <v>65313.42</v>
      </c>
      <c r="X51" s="656"/>
    </row>
    <row r="52" spans="1:24" s="410" customFormat="1" ht="16.5" thickBot="1" x14ac:dyDescent="0.3">
      <c r="A52" s="874" t="s">
        <v>586</v>
      </c>
      <c r="B52" s="875"/>
      <c r="C52" s="649"/>
      <c r="D52" s="649"/>
      <c r="E52" s="649"/>
      <c r="F52" s="649"/>
      <c r="G52" s="649"/>
      <c r="H52" s="649"/>
      <c r="I52" s="649"/>
      <c r="J52" s="649"/>
      <c r="K52" s="649"/>
      <c r="L52" s="651"/>
      <c r="M52" s="652"/>
      <c r="N52" s="657">
        <f>SUM(C52:M52)</f>
        <v>0</v>
      </c>
      <c r="O52" s="658">
        <f>SUM(P52:R52)</f>
        <v>10817435.76</v>
      </c>
      <c r="P52" s="651">
        <v>8212482.25</v>
      </c>
      <c r="Q52" s="649">
        <v>2392393.8199999998</v>
      </c>
      <c r="R52" s="650">
        <v>212559.69</v>
      </c>
      <c r="S52" s="871">
        <v>19129535.710000001</v>
      </c>
      <c r="T52" s="872"/>
      <c r="U52" s="873"/>
      <c r="V52" s="653">
        <v>844958.95</v>
      </c>
      <c r="W52" s="654">
        <v>2145267.75</v>
      </c>
      <c r="X52" s="656"/>
    </row>
    <row r="53" spans="1:24" s="547" customFormat="1" ht="33.75" customHeight="1" thickBot="1" x14ac:dyDescent="0.35">
      <c r="A53" s="861" t="s">
        <v>587</v>
      </c>
      <c r="B53" s="862"/>
      <c r="C53" s="862"/>
      <c r="D53" s="862"/>
      <c r="E53" s="862"/>
      <c r="F53" s="862"/>
      <c r="G53" s="862"/>
      <c r="H53" s="862"/>
      <c r="I53" s="862"/>
      <c r="J53" s="862"/>
      <c r="K53" s="862"/>
      <c r="L53" s="862"/>
      <c r="M53" s="862"/>
      <c r="N53" s="862"/>
      <c r="O53" s="863"/>
      <c r="P53" s="659">
        <f>P51+P52</f>
        <v>19076711.210000001</v>
      </c>
      <c r="Q53" s="660">
        <f>Q51+Q52</f>
        <v>2465491.3699999996</v>
      </c>
      <c r="R53" s="661">
        <f>R51+R52</f>
        <v>212559.69</v>
      </c>
      <c r="S53" s="864">
        <f>S51+S52</f>
        <v>20389361.02</v>
      </c>
      <c r="T53" s="865"/>
      <c r="U53" s="866"/>
      <c r="V53" s="662">
        <f>V51+V52</f>
        <v>844958.95</v>
      </c>
      <c r="W53" s="663">
        <f>W51+W52</f>
        <v>2210581.17</v>
      </c>
      <c r="X53" s="664"/>
    </row>
    <row r="54" spans="1:24" ht="18.75" x14ac:dyDescent="0.3">
      <c r="A54" s="952"/>
      <c r="B54" s="943"/>
      <c r="C54" s="943"/>
      <c r="D54" s="943"/>
      <c r="E54" s="943"/>
      <c r="F54" s="943"/>
      <c r="G54" s="943"/>
      <c r="H54" s="943"/>
      <c r="I54" s="943"/>
      <c r="J54" s="943"/>
      <c r="K54" s="943"/>
      <c r="L54" s="943"/>
      <c r="M54" s="943"/>
      <c r="N54" s="943"/>
      <c r="O54" s="944"/>
      <c r="P54" s="945">
        <f>SUM(P53:R53)</f>
        <v>21754762.270000003</v>
      </c>
      <c r="Q54" s="946"/>
      <c r="R54" s="947"/>
      <c r="S54" s="945">
        <f>SUM(S53:W53)</f>
        <v>23444901.140000001</v>
      </c>
      <c r="T54" s="948"/>
      <c r="U54" s="948"/>
      <c r="V54" s="948"/>
      <c r="W54" s="949"/>
    </row>
    <row r="55" spans="1:24" x14ac:dyDescent="0.25">
      <c r="A55" s="951" t="s">
        <v>761</v>
      </c>
      <c r="B55" s="951"/>
      <c r="C55" s="951"/>
      <c r="D55" s="951"/>
      <c r="E55" s="951"/>
      <c r="F55" s="951"/>
      <c r="G55" s="951"/>
      <c r="H55" s="951"/>
      <c r="I55" s="951"/>
      <c r="J55" s="951"/>
      <c r="K55" s="951"/>
      <c r="L55" s="951"/>
      <c r="M55" s="951"/>
      <c r="N55" s="951"/>
      <c r="O55" s="951"/>
      <c r="P55" s="950">
        <f>S54-P54</f>
        <v>1690138.8699999973</v>
      </c>
      <c r="Q55" s="950"/>
      <c r="R55" s="950"/>
      <c r="S55" s="950"/>
      <c r="T55" s="950"/>
      <c r="U55" s="950"/>
      <c r="V55" s="950"/>
      <c r="W55" s="950"/>
    </row>
  </sheetData>
  <mergeCells count="38">
    <mergeCell ref="A1:X1"/>
    <mergeCell ref="C2:K2"/>
    <mergeCell ref="L2:M2"/>
    <mergeCell ref="N2:N6"/>
    <mergeCell ref="O2:R4"/>
    <mergeCell ref="S2:W4"/>
    <mergeCell ref="C3:E3"/>
    <mergeCell ref="F3:H3"/>
    <mergeCell ref="P5:R5"/>
    <mergeCell ref="S6:U6"/>
    <mergeCell ref="A48:B48"/>
    <mergeCell ref="I3:I6"/>
    <mergeCell ref="J3:J6"/>
    <mergeCell ref="L3:L4"/>
    <mergeCell ref="M3:M6"/>
    <mergeCell ref="C4:C6"/>
    <mergeCell ref="D4:E4"/>
    <mergeCell ref="F4:F6"/>
    <mergeCell ref="G4:G6"/>
    <mergeCell ref="H4:H6"/>
    <mergeCell ref="K4:K6"/>
    <mergeCell ref="D5:D6"/>
    <mergeCell ref="E5:E6"/>
    <mergeCell ref="L5:L6"/>
    <mergeCell ref="A2:A6"/>
    <mergeCell ref="B2:B6"/>
    <mergeCell ref="A49:B49"/>
    <mergeCell ref="A50:B50"/>
    <mergeCell ref="A51:B51"/>
    <mergeCell ref="S51:U51"/>
    <mergeCell ref="A52:B52"/>
    <mergeCell ref="S52:U52"/>
    <mergeCell ref="P55:W55"/>
    <mergeCell ref="A53:O54"/>
    <mergeCell ref="S53:U53"/>
    <mergeCell ref="P54:R54"/>
    <mergeCell ref="S54:W54"/>
    <mergeCell ref="A55:O55"/>
  </mergeCells>
  <pageMargins left="0.25" right="0.25" top="0.75" bottom="0.75" header="0.3" footer="0.3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9</vt:i4>
      </vt:variant>
      <vt:variant>
        <vt:lpstr>Pomenované rozsahy</vt:lpstr>
      </vt:variant>
      <vt:variant>
        <vt:i4>4</vt:i4>
      </vt:variant>
    </vt:vector>
  </HeadingPairs>
  <TitlesOfParts>
    <vt:vector size="13" baseType="lpstr">
      <vt:lpstr>príjmy </vt:lpstr>
      <vt:lpstr>výdavky </vt:lpstr>
      <vt:lpstr>sumár </vt:lpstr>
      <vt:lpstr>pomocná tabuľka - príjmy 2013</vt:lpstr>
      <vt:lpstr>pomocná tabuľka - výdavky 2013</vt:lpstr>
      <vt:lpstr>pomocná tabuľka - sumár 2013</vt:lpstr>
      <vt:lpstr>investície</vt:lpstr>
      <vt:lpstr>úverová zaťaženosť</vt:lpstr>
      <vt:lpstr>Čerpanie celkové</vt:lpstr>
      <vt:lpstr>'pomocná tabuľka - príjmy 2013'!Názvy_tlače</vt:lpstr>
      <vt:lpstr>'pomocná tabuľka - výdavky 2013'!Názvy_tlače</vt:lpstr>
      <vt:lpstr>'príjmy '!Názvy_tlače</vt:lpstr>
      <vt:lpstr>'výdavky '!Názvy_tlače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Original HM</dc:creator>
  <cp:lastModifiedBy>kiacova</cp:lastModifiedBy>
  <cp:lastPrinted>2022-04-27T07:31:05Z</cp:lastPrinted>
  <dcterms:created xsi:type="dcterms:W3CDTF">2013-01-26T12:47:58Z</dcterms:created>
  <dcterms:modified xsi:type="dcterms:W3CDTF">2022-04-27T08:54:29Z</dcterms:modified>
</cp:coreProperties>
</file>