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\Rok 2018\1. úprava rozpočtu 2018\MsZ\"/>
    </mc:Choice>
  </mc:AlternateContent>
  <bookViews>
    <workbookView xWindow="-1560" yWindow="-30" windowWidth="10785" windowHeight="8055" tabRatio="638"/>
  </bookViews>
  <sheets>
    <sheet name="príjmy " sheetId="5" r:id="rId1"/>
    <sheet name="výdavky " sheetId="6" r:id="rId2"/>
    <sheet name="sumár " sheetId="7" r:id="rId3"/>
    <sheet name="pomocná tabuľka - príjmy 2013" sheetId="1" state="hidden" r:id="rId4"/>
    <sheet name="pomocná tabuľka - výdavky 2013" sheetId="2" state="hidden" r:id="rId5"/>
    <sheet name="pomocná tabuľka - sumár 2013" sheetId="3" state="hidden" r:id="rId6"/>
    <sheet name="investície" sheetId="12" r:id="rId7"/>
    <sheet name="Program 9. Vzdelávanie" sheetId="13" r:id="rId8"/>
  </sheets>
  <externalReferences>
    <externalReference r:id="rId9"/>
    <externalReference r:id="rId10"/>
    <externalReference r:id="rId11"/>
  </externalReferences>
  <definedNames>
    <definedName name="_xlnm.Print_Titles" localSheetId="3">'pomocná tabuľka - príjmy 2013'!$2:$2</definedName>
    <definedName name="_xlnm.Print_Titles" localSheetId="4">'pomocná tabuľka - výdavky 2013'!$5:$7</definedName>
    <definedName name="_xlnm.Print_Titles" localSheetId="0">'príjmy '!$2:$3</definedName>
    <definedName name="_xlnm.Print_Titles" localSheetId="1">'výdavky '!$5:$7</definedName>
  </definedNames>
  <calcPr calcId="152511"/>
</workbook>
</file>

<file path=xl/calcChain.xml><?xml version="1.0" encoding="utf-8"?>
<calcChain xmlns="http://schemas.openxmlformats.org/spreadsheetml/2006/main">
  <c r="C44" i="13" l="1"/>
  <c r="E104" i="5" l="1"/>
  <c r="O27" i="13" l="1"/>
  <c r="O26" i="13"/>
  <c r="J19" i="13"/>
  <c r="O19" i="13"/>
  <c r="H45" i="13"/>
  <c r="H23" i="13"/>
  <c r="H22" i="13"/>
  <c r="H21" i="13"/>
  <c r="H20" i="13"/>
  <c r="H19" i="13"/>
  <c r="H16" i="13"/>
  <c r="H15" i="13"/>
  <c r="H14" i="13"/>
  <c r="H12" i="13"/>
  <c r="H11" i="13"/>
  <c r="H10" i="13"/>
  <c r="D22" i="13" l="1"/>
  <c r="M44" i="13"/>
  <c r="M28" i="13"/>
  <c r="M27" i="13"/>
  <c r="M26" i="13"/>
  <c r="J10" i="13"/>
  <c r="O10" i="13" s="1"/>
  <c r="I44" i="13"/>
  <c r="E7" i="13"/>
  <c r="E29" i="13"/>
  <c r="E22" i="13"/>
  <c r="G41" i="12" l="1"/>
  <c r="G23" i="12" l="1"/>
  <c r="G24" i="12"/>
  <c r="G49" i="12"/>
  <c r="G50" i="12"/>
  <c r="G40" i="12"/>
  <c r="K29" i="7" l="1"/>
  <c r="K28" i="7"/>
  <c r="E49" i="5" l="1"/>
  <c r="E126" i="5" l="1"/>
  <c r="E135" i="5"/>
  <c r="E123" i="5" l="1"/>
  <c r="E138" i="5" l="1"/>
  <c r="G32" i="12" l="1"/>
  <c r="G12" i="12" l="1"/>
  <c r="G42" i="12"/>
  <c r="E120" i="5"/>
  <c r="F56" i="12"/>
  <c r="G55" i="12" l="1"/>
  <c r="E121" i="5"/>
  <c r="E122" i="5"/>
  <c r="S183" i="6" l="1"/>
  <c r="S182" i="6"/>
  <c r="S181" i="6"/>
  <c r="S179" i="6"/>
  <c r="S178" i="6"/>
  <c r="S177" i="6"/>
  <c r="S176" i="6"/>
  <c r="S174" i="6"/>
  <c r="S173" i="6"/>
  <c r="S172" i="6"/>
  <c r="S171" i="6"/>
  <c r="S170" i="6"/>
  <c r="S168" i="6"/>
  <c r="S167" i="6"/>
  <c r="S166" i="6"/>
  <c r="S165" i="6"/>
  <c r="S163" i="6"/>
  <c r="S162" i="6"/>
  <c r="S161" i="6"/>
  <c r="S160" i="6"/>
  <c r="S158" i="6"/>
  <c r="S157" i="6"/>
  <c r="S156" i="6"/>
  <c r="S153" i="6"/>
  <c r="S152" i="6"/>
  <c r="S151" i="6"/>
  <c r="S150" i="6"/>
  <c r="S149" i="6"/>
  <c r="S148" i="6"/>
  <c r="S147" i="6"/>
  <c r="S146" i="6"/>
  <c r="S145" i="6"/>
  <c r="S144" i="6"/>
  <c r="S141" i="6"/>
  <c r="S140" i="6"/>
  <c r="S139" i="6"/>
  <c r="S138" i="6"/>
  <c r="S137" i="6"/>
  <c r="S136" i="6"/>
  <c r="S134" i="6"/>
  <c r="S132" i="6"/>
  <c r="S131" i="6"/>
  <c r="S130" i="6"/>
  <c r="S129" i="6"/>
  <c r="S128" i="6"/>
  <c r="S127" i="6"/>
  <c r="S126" i="6"/>
  <c r="S125" i="6"/>
  <c r="S123" i="6"/>
  <c r="S121" i="6"/>
  <c r="S120" i="6"/>
  <c r="S119" i="6"/>
  <c r="S118" i="6"/>
  <c r="S117" i="6"/>
  <c r="S116" i="6"/>
  <c r="S114" i="6"/>
  <c r="S113" i="6"/>
  <c r="S112" i="6"/>
  <c r="S111" i="6"/>
  <c r="S110" i="6"/>
  <c r="S109" i="6"/>
  <c r="S107" i="6"/>
  <c r="S106" i="6"/>
  <c r="S105" i="6"/>
  <c r="S104" i="6"/>
  <c r="S103" i="6"/>
  <c r="S102" i="6"/>
  <c r="S101" i="6"/>
  <c r="S100" i="6"/>
  <c r="S98" i="6"/>
  <c r="S96" i="6"/>
  <c r="S94" i="6"/>
  <c r="S92" i="6"/>
  <c r="S91" i="6"/>
  <c r="S89" i="6"/>
  <c r="S88" i="6"/>
  <c r="S86" i="6"/>
  <c r="S85" i="6"/>
  <c r="S84" i="6"/>
  <c r="S83" i="6"/>
  <c r="S82" i="6"/>
  <c r="S81" i="6"/>
  <c r="S80" i="6"/>
  <c r="S77" i="6"/>
  <c r="S76" i="6"/>
  <c r="S75" i="6"/>
  <c r="S73" i="6"/>
  <c r="S72" i="6"/>
  <c r="S69" i="6"/>
  <c r="S68" i="6"/>
  <c r="S66" i="6"/>
  <c r="S65" i="6"/>
  <c r="S64" i="6"/>
  <c r="S63" i="6"/>
  <c r="S61" i="6"/>
  <c r="S60" i="6"/>
  <c r="S59" i="6"/>
  <c r="S58" i="6"/>
  <c r="S57" i="6"/>
  <c r="S56" i="6"/>
  <c r="S53" i="6"/>
  <c r="S52" i="6"/>
  <c r="S51" i="6"/>
  <c r="S49" i="6"/>
  <c r="S47" i="6"/>
  <c r="S46" i="6"/>
  <c r="S45" i="6"/>
  <c r="S44" i="6"/>
  <c r="S43" i="6"/>
  <c r="S42" i="6"/>
  <c r="S40" i="6"/>
  <c r="S39" i="6"/>
  <c r="S37" i="6"/>
  <c r="S36" i="6"/>
  <c r="S35" i="6"/>
  <c r="S33" i="6"/>
  <c r="S32" i="6"/>
  <c r="S31" i="6"/>
  <c r="S30" i="6"/>
  <c r="S29" i="6"/>
  <c r="S28" i="6"/>
  <c r="S27" i="6"/>
  <c r="S26" i="6"/>
  <c r="S23" i="6"/>
  <c r="S22" i="6"/>
  <c r="S21" i="6"/>
  <c r="S20" i="6"/>
  <c r="S19" i="6"/>
  <c r="S18" i="6"/>
  <c r="S17" i="6"/>
  <c r="S15" i="6"/>
  <c r="S14" i="6"/>
  <c r="S13" i="6"/>
  <c r="S12" i="6"/>
  <c r="R183" i="6"/>
  <c r="R182" i="6"/>
  <c r="R179" i="6"/>
  <c r="R178" i="6"/>
  <c r="R177" i="6"/>
  <c r="R176" i="6"/>
  <c r="R174" i="6"/>
  <c r="R173" i="6"/>
  <c r="R172" i="6"/>
  <c r="R171" i="6"/>
  <c r="R170" i="6"/>
  <c r="R168" i="6"/>
  <c r="R166" i="6"/>
  <c r="R165" i="6"/>
  <c r="R163" i="6"/>
  <c r="R162" i="6"/>
  <c r="R161" i="6"/>
  <c r="R160" i="6"/>
  <c r="R158" i="6"/>
  <c r="R157" i="6"/>
  <c r="R156" i="6"/>
  <c r="R153" i="6"/>
  <c r="R152" i="6"/>
  <c r="R151" i="6"/>
  <c r="R150" i="6"/>
  <c r="R148" i="6"/>
  <c r="R147" i="6"/>
  <c r="R146" i="6"/>
  <c r="R145" i="6"/>
  <c r="R144" i="6"/>
  <c r="R141" i="6"/>
  <c r="R140" i="6"/>
  <c r="R139" i="6"/>
  <c r="R138" i="6"/>
  <c r="R137" i="6"/>
  <c r="R136" i="6"/>
  <c r="R134" i="6"/>
  <c r="R132" i="6"/>
  <c r="R131" i="6"/>
  <c r="R130" i="6"/>
  <c r="R129" i="6"/>
  <c r="R128" i="6"/>
  <c r="R127" i="6"/>
  <c r="R126" i="6"/>
  <c r="R125" i="6"/>
  <c r="R123" i="6"/>
  <c r="R121" i="6"/>
  <c r="R120" i="6"/>
  <c r="R119" i="6"/>
  <c r="R118" i="6"/>
  <c r="R117" i="6"/>
  <c r="R116" i="6"/>
  <c r="R114" i="6"/>
  <c r="R112" i="6"/>
  <c r="R111" i="6"/>
  <c r="R109" i="6"/>
  <c r="R107" i="6"/>
  <c r="R106" i="6"/>
  <c r="R104" i="6"/>
  <c r="R103" i="6"/>
  <c r="R102" i="6"/>
  <c r="R100" i="6"/>
  <c r="R98" i="6"/>
  <c r="R96" i="6"/>
  <c r="R94" i="6"/>
  <c r="R92" i="6"/>
  <c r="R91" i="6"/>
  <c r="R89" i="6"/>
  <c r="R86" i="6"/>
  <c r="R85" i="6"/>
  <c r="R84" i="6"/>
  <c r="R83" i="6"/>
  <c r="R82" i="6"/>
  <c r="R80" i="6"/>
  <c r="R77" i="6"/>
  <c r="R76" i="6"/>
  <c r="R75" i="6"/>
  <c r="R73" i="6"/>
  <c r="R72" i="6"/>
  <c r="R69" i="6"/>
  <c r="R68" i="6"/>
  <c r="R66" i="6"/>
  <c r="R65" i="6"/>
  <c r="R64" i="6"/>
  <c r="R63" i="6"/>
  <c r="R61" i="6"/>
  <c r="R60" i="6"/>
  <c r="R59" i="6"/>
  <c r="R58" i="6"/>
  <c r="R57" i="6"/>
  <c r="R56" i="6"/>
  <c r="R53" i="6"/>
  <c r="R52" i="6"/>
  <c r="R51" i="6"/>
  <c r="R49" i="6"/>
  <c r="R47" i="6"/>
  <c r="R46" i="6"/>
  <c r="R45" i="6"/>
  <c r="R44" i="6"/>
  <c r="R43" i="6"/>
  <c r="R42" i="6"/>
  <c r="R40" i="6"/>
  <c r="R39" i="6"/>
  <c r="R37" i="6"/>
  <c r="R36" i="6"/>
  <c r="R35" i="6"/>
  <c r="R33" i="6"/>
  <c r="R32" i="6"/>
  <c r="R31" i="6"/>
  <c r="R30" i="6"/>
  <c r="R29" i="6"/>
  <c r="R28" i="6"/>
  <c r="R27" i="6"/>
  <c r="R26" i="6"/>
  <c r="R23" i="6"/>
  <c r="R22" i="6"/>
  <c r="R21" i="6"/>
  <c r="R20" i="6"/>
  <c r="R18" i="6"/>
  <c r="R17" i="6"/>
  <c r="R15" i="6"/>
  <c r="R14" i="6"/>
  <c r="R13" i="6"/>
  <c r="R12" i="6"/>
  <c r="Q183" i="6"/>
  <c r="Q182" i="6"/>
  <c r="Q179" i="6"/>
  <c r="Q178" i="6"/>
  <c r="Q177" i="6"/>
  <c r="Q176" i="6"/>
  <c r="Q174" i="6"/>
  <c r="Q173" i="6"/>
  <c r="Q172" i="6"/>
  <c r="Q171" i="6"/>
  <c r="Q170" i="6"/>
  <c r="Q166" i="6"/>
  <c r="Q162" i="6"/>
  <c r="Q161" i="6"/>
  <c r="Q160" i="6"/>
  <c r="Q158" i="6"/>
  <c r="Q157" i="6"/>
  <c r="Q156" i="6"/>
  <c r="Q153" i="6"/>
  <c r="Q152" i="6"/>
  <c r="Q151" i="6"/>
  <c r="Q150" i="6"/>
  <c r="Q148" i="6"/>
  <c r="Q147" i="6"/>
  <c r="Q146" i="6"/>
  <c r="Q145" i="6"/>
  <c r="Q141" i="6"/>
  <c r="Q140" i="6"/>
  <c r="Q139" i="6"/>
  <c r="Q137" i="6"/>
  <c r="Q136" i="6"/>
  <c r="Q134" i="6"/>
  <c r="Q132" i="6"/>
  <c r="Q131" i="6"/>
  <c r="Q130" i="6"/>
  <c r="Q129" i="6"/>
  <c r="Q128" i="6"/>
  <c r="Q127" i="6"/>
  <c r="Q126" i="6"/>
  <c r="Q125" i="6"/>
  <c r="Q103" i="6"/>
  <c r="Q96" i="6"/>
  <c r="Q92" i="6"/>
  <c r="Q91" i="6"/>
  <c r="Q89" i="6"/>
  <c r="Q86" i="6"/>
  <c r="Q85" i="6"/>
  <c r="Q84" i="6"/>
  <c r="Q83" i="6"/>
  <c r="Q82" i="6"/>
  <c r="Q81" i="6"/>
  <c r="Q80" i="6"/>
  <c r="Q77" i="6"/>
  <c r="Q76" i="6"/>
  <c r="Q75" i="6"/>
  <c r="Q73" i="6"/>
  <c r="Q72" i="6"/>
  <c r="Q69" i="6"/>
  <c r="Q68" i="6"/>
  <c r="Q66" i="6"/>
  <c r="Q65" i="6"/>
  <c r="Q63" i="6"/>
  <c r="Q61" i="6"/>
  <c r="Q60" i="6"/>
  <c r="Q58" i="6"/>
  <c r="Q57" i="6"/>
  <c r="Q56" i="6"/>
  <c r="Q53" i="6"/>
  <c r="Q52" i="6"/>
  <c r="Q51" i="6"/>
  <c r="Q49" i="6"/>
  <c r="Q47" i="6"/>
  <c r="Q46" i="6"/>
  <c r="Q45" i="6"/>
  <c r="Q43" i="6"/>
  <c r="Q42" i="6"/>
  <c r="Q40" i="6"/>
  <c r="Q39" i="6"/>
  <c r="Q37" i="6"/>
  <c r="Q36" i="6"/>
  <c r="Q35" i="6"/>
  <c r="Q33" i="6"/>
  <c r="Q32" i="6"/>
  <c r="Q31" i="6"/>
  <c r="Q30" i="6"/>
  <c r="Q29" i="6"/>
  <c r="Q26" i="6"/>
  <c r="Q23" i="6"/>
  <c r="Q22" i="6"/>
  <c r="Q21" i="6"/>
  <c r="Q20" i="6"/>
  <c r="Q19" i="6"/>
  <c r="Q18" i="6"/>
  <c r="Q15" i="6"/>
  <c r="Q14" i="6"/>
  <c r="Q13" i="6"/>
  <c r="Q12" i="6"/>
  <c r="G4" i="12" l="1"/>
  <c r="G5" i="12"/>
  <c r="G6" i="12"/>
  <c r="G7" i="12"/>
  <c r="G8" i="12"/>
  <c r="G9" i="12"/>
  <c r="G10" i="12"/>
  <c r="G11" i="12"/>
  <c r="G13" i="12"/>
  <c r="G14" i="12"/>
  <c r="G15" i="12"/>
  <c r="G16" i="12"/>
  <c r="G17" i="12"/>
  <c r="G18" i="12"/>
  <c r="G19" i="12"/>
  <c r="G20" i="12"/>
  <c r="G21" i="12"/>
  <c r="G22" i="12"/>
  <c r="G25" i="12"/>
  <c r="G26" i="12"/>
  <c r="G27" i="12"/>
  <c r="G28" i="12"/>
  <c r="G29" i="12"/>
  <c r="G30" i="12"/>
  <c r="G31" i="12"/>
  <c r="G33" i="12"/>
  <c r="G34" i="12"/>
  <c r="G35" i="12"/>
  <c r="G36" i="12"/>
  <c r="G37" i="12"/>
  <c r="G38" i="12"/>
  <c r="G39" i="12"/>
  <c r="G43" i="12"/>
  <c r="G44" i="12"/>
  <c r="G45" i="12"/>
  <c r="G46" i="12"/>
  <c r="G47" i="12"/>
  <c r="G48" i="12"/>
  <c r="G51" i="12"/>
  <c r="G52" i="12"/>
  <c r="G53" i="12"/>
  <c r="G54" i="12"/>
  <c r="G3" i="12"/>
  <c r="S180" i="6"/>
  <c r="P177" i="6"/>
  <c r="R175" i="6"/>
  <c r="Q175" i="6"/>
  <c r="S175" i="6"/>
  <c r="P173" i="6"/>
  <c r="S169" i="6"/>
  <c r="R169" i="6"/>
  <c r="P162" i="6"/>
  <c r="P161" i="6"/>
  <c r="S159" i="6"/>
  <c r="P158" i="6"/>
  <c r="R155" i="6"/>
  <c r="P153" i="6"/>
  <c r="P150" i="6"/>
  <c r="P146" i="6"/>
  <c r="P145" i="6"/>
  <c r="S143" i="6"/>
  <c r="S142" i="6" s="1"/>
  <c r="P134" i="6"/>
  <c r="P130" i="6"/>
  <c r="P126" i="6"/>
  <c r="R124" i="6"/>
  <c r="R115" i="6"/>
  <c r="S95" i="6"/>
  <c r="R95" i="6"/>
  <c r="Q95" i="6"/>
  <c r="R90" i="6"/>
  <c r="P91" i="6"/>
  <c r="S90" i="6"/>
  <c r="P89" i="6"/>
  <c r="S87" i="6"/>
  <c r="P86" i="6"/>
  <c r="P85" i="6"/>
  <c r="P84" i="6"/>
  <c r="P83" i="6"/>
  <c r="P82" i="6"/>
  <c r="P80" i="6"/>
  <c r="S79" i="6"/>
  <c r="Q79" i="6"/>
  <c r="P77" i="6"/>
  <c r="P76" i="6"/>
  <c r="R74" i="6"/>
  <c r="S74" i="6"/>
  <c r="Q74" i="6"/>
  <c r="P73" i="6"/>
  <c r="Q71" i="6"/>
  <c r="P72" i="6"/>
  <c r="S71" i="6"/>
  <c r="R71" i="6"/>
  <c r="P69" i="6"/>
  <c r="P68" i="6"/>
  <c r="S67" i="6"/>
  <c r="R67" i="6"/>
  <c r="P66" i="6"/>
  <c r="P65" i="6"/>
  <c r="R62" i="6"/>
  <c r="S62" i="6"/>
  <c r="P61" i="6"/>
  <c r="P60" i="6"/>
  <c r="P58" i="6"/>
  <c r="P57" i="6"/>
  <c r="P56" i="6"/>
  <c r="S55" i="6"/>
  <c r="R55" i="6"/>
  <c r="P53" i="6"/>
  <c r="P52" i="6"/>
  <c r="R50" i="6"/>
  <c r="R48" i="6" s="1"/>
  <c r="S50" i="6"/>
  <c r="S48" i="6" s="1"/>
  <c r="Q50" i="6"/>
  <c r="P49" i="6"/>
  <c r="P47" i="6"/>
  <c r="P46" i="6"/>
  <c r="P43" i="6"/>
  <c r="S41" i="6"/>
  <c r="S38" i="6" s="1"/>
  <c r="P39" i="6"/>
  <c r="P35" i="6"/>
  <c r="P32" i="6"/>
  <c r="P30" i="6"/>
  <c r="P29" i="6"/>
  <c r="S25" i="6"/>
  <c r="P26" i="6"/>
  <c r="P23" i="6"/>
  <c r="P22" i="6"/>
  <c r="P21" i="6"/>
  <c r="P20" i="6"/>
  <c r="P18" i="6"/>
  <c r="S16" i="6"/>
  <c r="P15" i="6"/>
  <c r="P14" i="6"/>
  <c r="P13" i="6"/>
  <c r="R11" i="6"/>
  <c r="Q11" i="6"/>
  <c r="S11" i="6"/>
  <c r="E134" i="5"/>
  <c r="E136" i="5"/>
  <c r="E139" i="5"/>
  <c r="E140" i="5"/>
  <c r="E133" i="5"/>
  <c r="E113" i="5"/>
  <c r="E114" i="5"/>
  <c r="E115" i="5"/>
  <c r="E116" i="5"/>
  <c r="E117" i="5"/>
  <c r="E118" i="5"/>
  <c r="E119" i="5"/>
  <c r="E124" i="5"/>
  <c r="E125" i="5"/>
  <c r="E127" i="5"/>
  <c r="E128" i="5"/>
  <c r="E129" i="5"/>
  <c r="E130" i="5"/>
  <c r="E131" i="5"/>
  <c r="E110" i="5"/>
  <c r="E111" i="5"/>
  <c r="E109" i="5"/>
  <c r="E62" i="5"/>
  <c r="E63" i="5"/>
  <c r="E64" i="5"/>
  <c r="E65" i="5"/>
  <c r="E83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5" i="5"/>
  <c r="E106" i="5"/>
  <c r="E61" i="5"/>
  <c r="E55" i="5"/>
  <c r="E56" i="5"/>
  <c r="E57" i="5"/>
  <c r="E58" i="5"/>
  <c r="E59" i="5"/>
  <c r="E54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50" i="5"/>
  <c r="E51" i="5"/>
  <c r="E52" i="5"/>
  <c r="E30" i="5"/>
  <c r="E19" i="5"/>
  <c r="E20" i="5"/>
  <c r="E21" i="5"/>
  <c r="E22" i="5"/>
  <c r="E23" i="5"/>
  <c r="E24" i="5"/>
  <c r="E25" i="5"/>
  <c r="E26" i="5"/>
  <c r="E27" i="5"/>
  <c r="E28" i="5"/>
  <c r="E18" i="5"/>
  <c r="E11" i="5"/>
  <c r="E12" i="5"/>
  <c r="E13" i="5"/>
  <c r="E14" i="5"/>
  <c r="E15" i="5"/>
  <c r="E10" i="5"/>
  <c r="E8" i="5"/>
  <c r="E6" i="5"/>
  <c r="L28" i="7" l="1"/>
  <c r="L29" i="7"/>
  <c r="G56" i="12"/>
  <c r="S70" i="6"/>
  <c r="E53" i="5"/>
  <c r="R70" i="6"/>
  <c r="S78" i="6"/>
  <c r="S54" i="6"/>
  <c r="S10" i="6"/>
  <c r="R54" i="6"/>
  <c r="P96" i="6"/>
  <c r="P95" i="6" s="1"/>
  <c r="R93" i="6"/>
  <c r="S93" i="6"/>
  <c r="P71" i="6"/>
  <c r="P183" i="6"/>
  <c r="R25" i="6"/>
  <c r="R34" i="6"/>
  <c r="P42" i="6"/>
  <c r="Q48" i="6"/>
  <c r="Q70" i="6"/>
  <c r="Q90" i="6"/>
  <c r="S164" i="6"/>
  <c r="S34" i="6"/>
  <c r="S24" i="6" s="1"/>
  <c r="R41" i="6"/>
  <c r="R38" i="6" s="1"/>
  <c r="P67" i="6"/>
  <c r="S155" i="6"/>
  <c r="P12" i="6"/>
  <c r="P11" i="6" s="1"/>
  <c r="P31" i="6"/>
  <c r="Q34" i="6"/>
  <c r="P51" i="6"/>
  <c r="P50" i="6" s="1"/>
  <c r="P48" i="6" s="1"/>
  <c r="P63" i="6"/>
  <c r="Q67" i="6"/>
  <c r="P75" i="6"/>
  <c r="P74" i="6" s="1"/>
  <c r="P92" i="6"/>
  <c r="P90" i="6" s="1"/>
  <c r="Q155" i="6"/>
  <c r="P170" i="6"/>
  <c r="P174" i="6"/>
  <c r="P33" i="6"/>
  <c r="P37" i="6"/>
  <c r="P45" i="6"/>
  <c r="P103" i="6"/>
  <c r="S115" i="6"/>
  <c r="P157" i="6"/>
  <c r="P36" i="6"/>
  <c r="P34" i="6" s="1"/>
  <c r="P40" i="6"/>
  <c r="S99" i="6"/>
  <c r="S108" i="6"/>
  <c r="R122" i="6"/>
  <c r="R135" i="6"/>
  <c r="R133" i="6" s="1"/>
  <c r="P139" i="6"/>
  <c r="P171" i="6"/>
  <c r="P178" i="6"/>
  <c r="S124" i="6"/>
  <c r="S122" i="6" s="1"/>
  <c r="P127" i="6"/>
  <c r="P131" i="6"/>
  <c r="S135" i="6"/>
  <c r="S133" i="6" s="1"/>
  <c r="R143" i="6"/>
  <c r="P147" i="6"/>
  <c r="P151" i="6"/>
  <c r="R159" i="6"/>
  <c r="P166" i="6"/>
  <c r="P179" i="6"/>
  <c r="P182" i="6"/>
  <c r="Q124" i="6"/>
  <c r="P128" i="6"/>
  <c r="P132" i="6"/>
  <c r="P136" i="6"/>
  <c r="P140" i="6"/>
  <c r="P148" i="6"/>
  <c r="P152" i="6"/>
  <c r="P156" i="6"/>
  <c r="P160" i="6"/>
  <c r="P172" i="6"/>
  <c r="P176" i="6"/>
  <c r="P175" i="6" s="1"/>
  <c r="P125" i="6"/>
  <c r="P129" i="6"/>
  <c r="P137" i="6"/>
  <c r="P141" i="6"/>
  <c r="Q169" i="6"/>
  <c r="S97" i="6" l="1"/>
  <c r="P70" i="6"/>
  <c r="S154" i="6"/>
  <c r="R24" i="6"/>
  <c r="P169" i="6"/>
  <c r="P155" i="6"/>
  <c r="P124" i="6"/>
  <c r="S8" i="6" l="1"/>
  <c r="E13" i="7" l="1"/>
  <c r="E132" i="5"/>
  <c r="E12" i="7" s="1"/>
  <c r="E112" i="5"/>
  <c r="E108" i="5"/>
  <c r="E60" i="5"/>
  <c r="E29" i="5"/>
  <c r="E17" i="5"/>
  <c r="E9" i="5"/>
  <c r="E7" i="5"/>
  <c r="E5" i="5"/>
  <c r="E14" i="7" l="1"/>
  <c r="L32" i="7"/>
  <c r="L27" i="7"/>
  <c r="L26" i="7"/>
  <c r="E4" i="5"/>
  <c r="E16" i="5"/>
  <c r="E107" i="5"/>
  <c r="E8" i="7" s="1"/>
  <c r="L25" i="7" l="1"/>
  <c r="L35" i="7" s="1"/>
  <c r="E3" i="5"/>
  <c r="E141" i="5" l="1"/>
  <c r="E4" i="7"/>
  <c r="E16" i="7" s="1"/>
  <c r="E21" i="7" l="1"/>
  <c r="E46" i="13"/>
  <c r="P43" i="13"/>
  <c r="O42" i="13"/>
  <c r="N42" i="13" s="1"/>
  <c r="O41" i="13"/>
  <c r="N41" i="13"/>
  <c r="O40" i="13"/>
  <c r="N40" i="13" s="1"/>
  <c r="O39" i="13"/>
  <c r="N39" i="13" s="1"/>
  <c r="O38" i="13"/>
  <c r="N38" i="13" s="1"/>
  <c r="O37" i="13"/>
  <c r="N37" i="13" s="1"/>
  <c r="O36" i="13"/>
  <c r="N36" i="13" s="1"/>
  <c r="O35" i="13"/>
  <c r="N35" i="13" s="1"/>
  <c r="O34" i="13"/>
  <c r="N34" i="13" s="1"/>
  <c r="O33" i="13"/>
  <c r="N33" i="13" s="1"/>
  <c r="O32" i="13"/>
  <c r="N32" i="13" s="1"/>
  <c r="O31" i="13"/>
  <c r="N31" i="13" s="1"/>
  <c r="O30" i="13"/>
  <c r="N30" i="13" s="1"/>
  <c r="C28" i="13"/>
  <c r="I28" i="13" s="1"/>
  <c r="J27" i="13"/>
  <c r="N27" i="13" s="1"/>
  <c r="C27" i="13"/>
  <c r="I27" i="13" s="1"/>
  <c r="P26" i="13"/>
  <c r="P25" i="13" s="1"/>
  <c r="J26" i="13"/>
  <c r="I26" i="13"/>
  <c r="L25" i="13"/>
  <c r="G25" i="13"/>
  <c r="F25" i="13"/>
  <c r="E25" i="13"/>
  <c r="J24" i="13"/>
  <c r="O24" i="13" s="1"/>
  <c r="N24" i="13" s="1"/>
  <c r="C24" i="13"/>
  <c r="I24" i="13" s="1"/>
  <c r="M24" i="13" s="1"/>
  <c r="J23" i="13"/>
  <c r="O23" i="13" s="1"/>
  <c r="N23" i="13" s="1"/>
  <c r="C23" i="13"/>
  <c r="I23" i="13" s="1"/>
  <c r="M23" i="13" s="1"/>
  <c r="P22" i="13"/>
  <c r="J22" i="13"/>
  <c r="O22" i="13" s="1"/>
  <c r="N22" i="13" s="1"/>
  <c r="C22" i="13"/>
  <c r="I22" i="13" s="1"/>
  <c r="M22" i="13" s="1"/>
  <c r="J21" i="13"/>
  <c r="O21" i="13" s="1"/>
  <c r="N21" i="13" s="1"/>
  <c r="C21" i="13"/>
  <c r="I21" i="13" s="1"/>
  <c r="M21" i="13" s="1"/>
  <c r="P18" i="13"/>
  <c r="J20" i="13"/>
  <c r="O20" i="13" s="1"/>
  <c r="N20" i="13" s="1"/>
  <c r="C20" i="13"/>
  <c r="I20" i="13" s="1"/>
  <c r="M20" i="13" s="1"/>
  <c r="P19" i="13"/>
  <c r="N19" i="13"/>
  <c r="C19" i="13"/>
  <c r="I19" i="13" s="1"/>
  <c r="M19" i="13" s="1"/>
  <c r="L18" i="13"/>
  <c r="K18" i="13"/>
  <c r="K46" i="13" s="1"/>
  <c r="H18" i="13"/>
  <c r="G18" i="13"/>
  <c r="F18" i="13"/>
  <c r="E18" i="13"/>
  <c r="D18" i="13"/>
  <c r="D46" i="13" s="1"/>
  <c r="P17" i="13"/>
  <c r="N17" i="13"/>
  <c r="J17" i="13"/>
  <c r="C17" i="13"/>
  <c r="I17" i="13" s="1"/>
  <c r="M17" i="13" s="1"/>
  <c r="P16" i="13"/>
  <c r="J16" i="13"/>
  <c r="O16" i="13" s="1"/>
  <c r="N16" i="13" s="1"/>
  <c r="C16" i="13"/>
  <c r="I16" i="13" s="1"/>
  <c r="M16" i="13" s="1"/>
  <c r="P15" i="13"/>
  <c r="P9" i="13" s="1"/>
  <c r="J15" i="13"/>
  <c r="O15" i="13" s="1"/>
  <c r="C15" i="13"/>
  <c r="I15" i="13" s="1"/>
  <c r="M15" i="13" s="1"/>
  <c r="J14" i="13"/>
  <c r="O14" i="13" s="1"/>
  <c r="N14" i="13" s="1"/>
  <c r="C14" i="13"/>
  <c r="I14" i="13" s="1"/>
  <c r="M14" i="13" s="1"/>
  <c r="P13" i="13"/>
  <c r="M13" i="13"/>
  <c r="J13" i="13"/>
  <c r="O13" i="13" s="1"/>
  <c r="N13" i="13" s="1"/>
  <c r="I13" i="13"/>
  <c r="J12" i="13"/>
  <c r="O12" i="13" s="1"/>
  <c r="N12" i="13" s="1"/>
  <c r="C12" i="13"/>
  <c r="I12" i="13" s="1"/>
  <c r="M12" i="13" s="1"/>
  <c r="P11" i="13"/>
  <c r="J11" i="13"/>
  <c r="O11" i="13" s="1"/>
  <c r="N11" i="13" s="1"/>
  <c r="C11" i="13"/>
  <c r="P10" i="13"/>
  <c r="C10" i="13"/>
  <c r="I10" i="13" s="1"/>
  <c r="M10" i="13" s="1"/>
  <c r="L9" i="13"/>
  <c r="H9" i="13"/>
  <c r="G9" i="13"/>
  <c r="G43" i="13" s="1"/>
  <c r="O43" i="13" s="1"/>
  <c r="N43" i="13" s="1"/>
  <c r="F9" i="13"/>
  <c r="E9" i="13"/>
  <c r="I8" i="13"/>
  <c r="M8" i="13" s="1"/>
  <c r="K7" i="13"/>
  <c r="N15" i="13" l="1"/>
  <c r="L46" i="13"/>
  <c r="H46" i="13"/>
  <c r="F7" i="13"/>
  <c r="F46" i="13"/>
  <c r="J9" i="13"/>
  <c r="D7" i="13"/>
  <c r="N29" i="13"/>
  <c r="O29" i="13"/>
  <c r="C25" i="13"/>
  <c r="C9" i="13"/>
  <c r="N18" i="13"/>
  <c r="P46" i="13"/>
  <c r="O18" i="13"/>
  <c r="I25" i="13"/>
  <c r="O9" i="13"/>
  <c r="N10" i="13"/>
  <c r="M25" i="13"/>
  <c r="M18" i="13"/>
  <c r="I18" i="13"/>
  <c r="N26" i="13"/>
  <c r="N25" i="13" s="1"/>
  <c r="O25" i="13"/>
  <c r="G7" i="13"/>
  <c r="I11" i="13"/>
  <c r="M11" i="13" s="1"/>
  <c r="J18" i="13"/>
  <c r="J25" i="13"/>
  <c r="H7" i="13"/>
  <c r="L7" i="13"/>
  <c r="P7" i="13"/>
  <c r="C18" i="13"/>
  <c r="G46" i="13"/>
  <c r="O45" i="13"/>
  <c r="I9" i="13" l="1"/>
  <c r="I7" i="13" s="1"/>
  <c r="N9" i="13"/>
  <c r="J46" i="13"/>
  <c r="C7" i="13"/>
  <c r="C46" i="13"/>
  <c r="N45" i="13"/>
  <c r="N46" i="13" s="1"/>
  <c r="O46" i="13"/>
  <c r="J7" i="13"/>
  <c r="O7" i="13"/>
  <c r="M9" i="13"/>
  <c r="M46" i="13" s="1"/>
  <c r="M7" i="13" l="1"/>
  <c r="I46" i="13"/>
  <c r="N7" i="13"/>
  <c r="E56" i="12" l="1"/>
  <c r="D56" i="12"/>
  <c r="J29" i="7" l="1"/>
  <c r="I29" i="7"/>
  <c r="O121" i="6" l="1"/>
  <c r="N121" i="6"/>
  <c r="M121" i="6"/>
  <c r="K121" i="6"/>
  <c r="J121" i="6"/>
  <c r="I121" i="6"/>
  <c r="G121" i="6"/>
  <c r="F121" i="6"/>
  <c r="E121" i="6"/>
  <c r="D121" i="6" l="1"/>
  <c r="H121" i="6"/>
  <c r="L121" i="6"/>
  <c r="O131" i="6" l="1"/>
  <c r="N131" i="6"/>
  <c r="M131" i="6"/>
  <c r="K131" i="6"/>
  <c r="J131" i="6"/>
  <c r="I131" i="6"/>
  <c r="F131" i="6"/>
  <c r="E131" i="6"/>
  <c r="G131" i="6"/>
  <c r="L131" i="6" l="1"/>
  <c r="H131" i="6"/>
  <c r="D131" i="6"/>
  <c r="J28" i="7"/>
  <c r="I28" i="7"/>
  <c r="O183" i="6"/>
  <c r="O182" i="6"/>
  <c r="O181" i="6"/>
  <c r="O179" i="6"/>
  <c r="O178" i="6"/>
  <c r="O177" i="6"/>
  <c r="O176" i="6"/>
  <c r="O174" i="6"/>
  <c r="O173" i="6"/>
  <c r="O172" i="6"/>
  <c r="O171" i="6"/>
  <c r="O170" i="6"/>
  <c r="O168" i="6"/>
  <c r="O167" i="6"/>
  <c r="O166" i="6"/>
  <c r="O165" i="6"/>
  <c r="O163" i="6"/>
  <c r="O162" i="6"/>
  <c r="O161" i="6"/>
  <c r="O160" i="6"/>
  <c r="O158" i="6"/>
  <c r="O157" i="6"/>
  <c r="O156" i="6"/>
  <c r="O153" i="6"/>
  <c r="O152" i="6"/>
  <c r="O151" i="6"/>
  <c r="O150" i="6"/>
  <c r="O149" i="6"/>
  <c r="O148" i="6"/>
  <c r="O147" i="6"/>
  <c r="O146" i="6"/>
  <c r="O145" i="6"/>
  <c r="O144" i="6"/>
  <c r="O141" i="6"/>
  <c r="O140" i="6"/>
  <c r="O139" i="6"/>
  <c r="O138" i="6"/>
  <c r="O137" i="6"/>
  <c r="O136" i="6"/>
  <c r="O134" i="6"/>
  <c r="O132" i="6"/>
  <c r="O130" i="6"/>
  <c r="O129" i="6"/>
  <c r="O128" i="6"/>
  <c r="O127" i="6"/>
  <c r="O126" i="6"/>
  <c r="O125" i="6"/>
  <c r="O123" i="6"/>
  <c r="O120" i="6"/>
  <c r="O119" i="6"/>
  <c r="O118" i="6"/>
  <c r="O117" i="6"/>
  <c r="O116" i="6"/>
  <c r="O114" i="6"/>
  <c r="O113" i="6"/>
  <c r="O112" i="6"/>
  <c r="O111" i="6"/>
  <c r="O110" i="6"/>
  <c r="O109" i="6"/>
  <c r="O107" i="6"/>
  <c r="O106" i="6"/>
  <c r="O105" i="6"/>
  <c r="O104" i="6"/>
  <c r="O103" i="6"/>
  <c r="O102" i="6"/>
  <c r="O101" i="6"/>
  <c r="O100" i="6"/>
  <c r="O98" i="6"/>
  <c r="O96" i="6"/>
  <c r="O94" i="6"/>
  <c r="O92" i="6"/>
  <c r="O91" i="6"/>
  <c r="O89" i="6"/>
  <c r="O88" i="6"/>
  <c r="O86" i="6"/>
  <c r="O85" i="6"/>
  <c r="O84" i="6"/>
  <c r="O83" i="6"/>
  <c r="O82" i="6"/>
  <c r="O81" i="6"/>
  <c r="O80" i="6"/>
  <c r="O77" i="6"/>
  <c r="O76" i="6"/>
  <c r="O75" i="6"/>
  <c r="O73" i="6"/>
  <c r="O72" i="6"/>
  <c r="O69" i="6"/>
  <c r="O68" i="6"/>
  <c r="O66" i="6"/>
  <c r="O65" i="6"/>
  <c r="O64" i="6"/>
  <c r="O63" i="6"/>
  <c r="O61" i="6"/>
  <c r="O60" i="6"/>
  <c r="O59" i="6"/>
  <c r="O58" i="6"/>
  <c r="O57" i="6"/>
  <c r="O56" i="6"/>
  <c r="O53" i="6"/>
  <c r="O52" i="6"/>
  <c r="O51" i="6"/>
  <c r="O49" i="6"/>
  <c r="O47" i="6"/>
  <c r="O46" i="6"/>
  <c r="O45" i="6"/>
  <c r="O44" i="6"/>
  <c r="O43" i="6"/>
  <c r="O42" i="6"/>
  <c r="O40" i="6"/>
  <c r="O39" i="6"/>
  <c r="O37" i="6"/>
  <c r="O36" i="6"/>
  <c r="O35" i="6"/>
  <c r="O33" i="6"/>
  <c r="O32" i="6"/>
  <c r="O31" i="6"/>
  <c r="O30" i="6"/>
  <c r="O29" i="6"/>
  <c r="O28" i="6"/>
  <c r="O27" i="6"/>
  <c r="O26" i="6"/>
  <c r="O23" i="6"/>
  <c r="O22" i="6"/>
  <c r="O21" i="6"/>
  <c r="O20" i="6"/>
  <c r="O19" i="6"/>
  <c r="O18" i="6"/>
  <c r="O17" i="6"/>
  <c r="O15" i="6"/>
  <c r="O14" i="6"/>
  <c r="O13" i="6"/>
  <c r="O12" i="6"/>
  <c r="N183" i="6"/>
  <c r="N182" i="6"/>
  <c r="N179" i="6"/>
  <c r="N178" i="6"/>
  <c r="N177" i="6"/>
  <c r="N176" i="6"/>
  <c r="N174" i="6"/>
  <c r="N173" i="6"/>
  <c r="N172" i="6"/>
  <c r="N171" i="6"/>
  <c r="N170" i="6"/>
  <c r="N168" i="6"/>
  <c r="N166" i="6"/>
  <c r="N165" i="6"/>
  <c r="N163" i="6"/>
  <c r="N162" i="6"/>
  <c r="N161" i="6"/>
  <c r="N160" i="6"/>
  <c r="N158" i="6"/>
  <c r="N157" i="6"/>
  <c r="N156" i="6"/>
  <c r="N153" i="6"/>
  <c r="N152" i="6"/>
  <c r="N151" i="6"/>
  <c r="N150" i="6"/>
  <c r="N148" i="6"/>
  <c r="N147" i="6"/>
  <c r="N146" i="6"/>
  <c r="N145" i="6"/>
  <c r="N144" i="6"/>
  <c r="N141" i="6"/>
  <c r="N140" i="6"/>
  <c r="N139" i="6"/>
  <c r="N138" i="6"/>
  <c r="N137" i="6"/>
  <c r="N136" i="6"/>
  <c r="N134" i="6"/>
  <c r="N132" i="6"/>
  <c r="N130" i="6"/>
  <c r="N129" i="6"/>
  <c r="N128" i="6"/>
  <c r="N127" i="6"/>
  <c r="N126" i="6"/>
  <c r="N125" i="6"/>
  <c r="N123" i="6"/>
  <c r="N120" i="6"/>
  <c r="N119" i="6"/>
  <c r="N118" i="6"/>
  <c r="N117" i="6"/>
  <c r="N116" i="6"/>
  <c r="N114" i="6"/>
  <c r="N112" i="6"/>
  <c r="N111" i="6"/>
  <c r="N109" i="6"/>
  <c r="N107" i="6"/>
  <c r="N106" i="6"/>
  <c r="N105" i="6"/>
  <c r="N104" i="6"/>
  <c r="N103" i="6"/>
  <c r="N102" i="6"/>
  <c r="N101" i="6"/>
  <c r="N100" i="6"/>
  <c r="N98" i="6"/>
  <c r="N96" i="6"/>
  <c r="N94" i="6"/>
  <c r="N92" i="6"/>
  <c r="N91" i="6"/>
  <c r="N89" i="6"/>
  <c r="N86" i="6"/>
  <c r="N85" i="6"/>
  <c r="N84" i="6"/>
  <c r="N83" i="6"/>
  <c r="N82" i="6"/>
  <c r="N80" i="6"/>
  <c r="N77" i="6"/>
  <c r="N76" i="6"/>
  <c r="N75" i="6"/>
  <c r="N73" i="6"/>
  <c r="N72" i="6"/>
  <c r="N69" i="6"/>
  <c r="N68" i="6"/>
  <c r="N66" i="6"/>
  <c r="N65" i="6"/>
  <c r="N64" i="6"/>
  <c r="N63" i="6"/>
  <c r="N61" i="6"/>
  <c r="N60" i="6"/>
  <c r="N59" i="6"/>
  <c r="N58" i="6"/>
  <c r="N57" i="6"/>
  <c r="N56" i="6"/>
  <c r="N53" i="6"/>
  <c r="N52" i="6"/>
  <c r="N51" i="6"/>
  <c r="N49" i="6"/>
  <c r="N47" i="6"/>
  <c r="N46" i="6"/>
  <c r="N45" i="6"/>
  <c r="N44" i="6"/>
  <c r="N43" i="6"/>
  <c r="N42" i="6"/>
  <c r="N40" i="6"/>
  <c r="N39" i="6"/>
  <c r="N37" i="6"/>
  <c r="N36" i="6"/>
  <c r="N35" i="6"/>
  <c r="N33" i="6"/>
  <c r="N32" i="6"/>
  <c r="N31" i="6"/>
  <c r="N30" i="6"/>
  <c r="N29" i="6"/>
  <c r="N28" i="6"/>
  <c r="N27" i="6"/>
  <c r="N26" i="6"/>
  <c r="N23" i="6"/>
  <c r="N22" i="6"/>
  <c r="N21" i="6"/>
  <c r="N20" i="6"/>
  <c r="N18" i="6"/>
  <c r="N17" i="6"/>
  <c r="N15" i="6"/>
  <c r="N14" i="6"/>
  <c r="N13" i="6"/>
  <c r="N12" i="6"/>
  <c r="M183" i="6"/>
  <c r="M182" i="6"/>
  <c r="M179" i="6"/>
  <c r="M178" i="6"/>
  <c r="M177" i="6"/>
  <c r="M176" i="6"/>
  <c r="M174" i="6"/>
  <c r="M173" i="6"/>
  <c r="M172" i="6"/>
  <c r="M171" i="6"/>
  <c r="M170" i="6"/>
  <c r="M168" i="6"/>
  <c r="M166" i="6"/>
  <c r="M162" i="6"/>
  <c r="M161" i="6"/>
  <c r="M160" i="6"/>
  <c r="M158" i="6"/>
  <c r="M157" i="6"/>
  <c r="M156" i="6"/>
  <c r="M153" i="6"/>
  <c r="M152" i="6"/>
  <c r="M151" i="6"/>
  <c r="M150" i="6"/>
  <c r="M148" i="6"/>
  <c r="M147" i="6"/>
  <c r="M146" i="6"/>
  <c r="M145" i="6"/>
  <c r="M141" i="6"/>
  <c r="M140" i="6"/>
  <c r="M139" i="6"/>
  <c r="M137" i="6"/>
  <c r="M136" i="6"/>
  <c r="M134" i="6"/>
  <c r="M132" i="6"/>
  <c r="M130" i="6"/>
  <c r="M129" i="6"/>
  <c r="M128" i="6"/>
  <c r="M127" i="6"/>
  <c r="M126" i="6"/>
  <c r="M125" i="6"/>
  <c r="M119" i="6"/>
  <c r="M117" i="6"/>
  <c r="M116" i="6"/>
  <c r="M107" i="6"/>
  <c r="M106" i="6"/>
  <c r="M105" i="6"/>
  <c r="M104" i="6"/>
  <c r="M103" i="6"/>
  <c r="M102" i="6"/>
  <c r="M101" i="6"/>
  <c r="M100" i="6"/>
  <c r="M96" i="6"/>
  <c r="M92" i="6"/>
  <c r="M91" i="6"/>
  <c r="M89" i="6"/>
  <c r="M86" i="6"/>
  <c r="M85" i="6"/>
  <c r="M84" i="6"/>
  <c r="M83" i="6"/>
  <c r="M82" i="6"/>
  <c r="M81" i="6"/>
  <c r="M80" i="6"/>
  <c r="M77" i="6"/>
  <c r="M76" i="6"/>
  <c r="M75" i="6"/>
  <c r="M73" i="6"/>
  <c r="M72" i="6"/>
  <c r="M69" i="6"/>
  <c r="M68" i="6"/>
  <c r="M66" i="6"/>
  <c r="M65" i="6"/>
  <c r="M63" i="6"/>
  <c r="M61" i="6"/>
  <c r="M60" i="6"/>
  <c r="M58" i="6"/>
  <c r="M57" i="6"/>
  <c r="M56" i="6"/>
  <c r="M53" i="6"/>
  <c r="M52" i="6"/>
  <c r="M51" i="6"/>
  <c r="M49" i="6"/>
  <c r="M47" i="6"/>
  <c r="M46" i="6"/>
  <c r="M45" i="6"/>
  <c r="M43" i="6"/>
  <c r="M42" i="6"/>
  <c r="M40" i="6"/>
  <c r="M39" i="6"/>
  <c r="M37" i="6"/>
  <c r="M36" i="6"/>
  <c r="M35" i="6"/>
  <c r="M33" i="6"/>
  <c r="M32" i="6"/>
  <c r="M31" i="6"/>
  <c r="M30" i="6"/>
  <c r="M29" i="6"/>
  <c r="M26" i="6"/>
  <c r="M23" i="6"/>
  <c r="M22" i="6"/>
  <c r="M21" i="6"/>
  <c r="M20" i="6"/>
  <c r="M19" i="6"/>
  <c r="M18" i="6"/>
  <c r="M15" i="6"/>
  <c r="M14" i="6"/>
  <c r="M13" i="6"/>
  <c r="M12" i="6"/>
  <c r="K183" i="6"/>
  <c r="K182" i="6"/>
  <c r="K181" i="6"/>
  <c r="K179" i="6"/>
  <c r="K178" i="6"/>
  <c r="K177" i="6"/>
  <c r="K176" i="6"/>
  <c r="K174" i="6"/>
  <c r="K173" i="6"/>
  <c r="K172" i="6"/>
  <c r="K171" i="6"/>
  <c r="K170" i="6"/>
  <c r="K168" i="6"/>
  <c r="K167" i="6"/>
  <c r="K166" i="6"/>
  <c r="K165" i="6"/>
  <c r="K163" i="6"/>
  <c r="K162" i="6"/>
  <c r="K161" i="6"/>
  <c r="K160" i="6"/>
  <c r="K158" i="6"/>
  <c r="K157" i="6"/>
  <c r="K156" i="6"/>
  <c r="K153" i="6"/>
  <c r="K152" i="6"/>
  <c r="K151" i="6"/>
  <c r="K150" i="6"/>
  <c r="K149" i="6"/>
  <c r="K148" i="6"/>
  <c r="K147" i="6"/>
  <c r="K146" i="6"/>
  <c r="K145" i="6"/>
  <c r="K144" i="6"/>
  <c r="K141" i="6"/>
  <c r="K140" i="6"/>
  <c r="K139" i="6"/>
  <c r="K138" i="6"/>
  <c r="K137" i="6"/>
  <c r="K136" i="6"/>
  <c r="K134" i="6"/>
  <c r="K132" i="6"/>
  <c r="K130" i="6"/>
  <c r="K129" i="6"/>
  <c r="K128" i="6"/>
  <c r="K127" i="6"/>
  <c r="K126" i="6"/>
  <c r="K125" i="6"/>
  <c r="K123" i="6"/>
  <c r="K120" i="6"/>
  <c r="K119" i="6"/>
  <c r="K118" i="6"/>
  <c r="K117" i="6"/>
  <c r="K116" i="6"/>
  <c r="K114" i="6"/>
  <c r="K113" i="6"/>
  <c r="K112" i="6"/>
  <c r="K111" i="6"/>
  <c r="K110" i="6"/>
  <c r="K109" i="6"/>
  <c r="K107" i="6"/>
  <c r="K106" i="6"/>
  <c r="K105" i="6"/>
  <c r="K104" i="6"/>
  <c r="K103" i="6"/>
  <c r="K102" i="6"/>
  <c r="K101" i="6"/>
  <c r="K100" i="6"/>
  <c r="K98" i="6"/>
  <c r="K96" i="6"/>
  <c r="K94" i="6"/>
  <c r="K92" i="6"/>
  <c r="K91" i="6"/>
  <c r="K89" i="6"/>
  <c r="K88" i="6"/>
  <c r="K86" i="6"/>
  <c r="K85" i="6"/>
  <c r="K84" i="6"/>
  <c r="K83" i="6"/>
  <c r="K82" i="6"/>
  <c r="K81" i="6"/>
  <c r="K80" i="6"/>
  <c r="K77" i="6"/>
  <c r="K76" i="6"/>
  <c r="K75" i="6"/>
  <c r="K73" i="6"/>
  <c r="K72" i="6"/>
  <c r="K69" i="6"/>
  <c r="K68" i="6"/>
  <c r="K66" i="6"/>
  <c r="K65" i="6"/>
  <c r="K64" i="6"/>
  <c r="K63" i="6"/>
  <c r="K61" i="6"/>
  <c r="K60" i="6"/>
  <c r="K59" i="6"/>
  <c r="K58" i="6"/>
  <c r="K57" i="6"/>
  <c r="K56" i="6"/>
  <c r="K53" i="6"/>
  <c r="K52" i="6"/>
  <c r="K51" i="6"/>
  <c r="K49" i="6"/>
  <c r="K47" i="6"/>
  <c r="K46" i="6"/>
  <c r="K45" i="6"/>
  <c r="K44" i="6"/>
  <c r="K43" i="6"/>
  <c r="K42" i="6"/>
  <c r="K40" i="6"/>
  <c r="K39" i="6"/>
  <c r="K37" i="6"/>
  <c r="K36" i="6"/>
  <c r="K35" i="6"/>
  <c r="K33" i="6"/>
  <c r="K32" i="6"/>
  <c r="K31" i="6"/>
  <c r="K30" i="6"/>
  <c r="K29" i="6"/>
  <c r="K28" i="6"/>
  <c r="K27" i="6"/>
  <c r="K26" i="6"/>
  <c r="K23" i="6"/>
  <c r="K22" i="6"/>
  <c r="K21" i="6"/>
  <c r="K20" i="6"/>
  <c r="K19" i="6"/>
  <c r="K18" i="6"/>
  <c r="K17" i="6"/>
  <c r="K15" i="6"/>
  <c r="K14" i="6"/>
  <c r="K13" i="6"/>
  <c r="K12" i="6"/>
  <c r="J183" i="6"/>
  <c r="J182" i="6"/>
  <c r="J181" i="6"/>
  <c r="J179" i="6"/>
  <c r="J178" i="6"/>
  <c r="J177" i="6"/>
  <c r="J176" i="6"/>
  <c r="J174" i="6"/>
  <c r="J173" i="6"/>
  <c r="J172" i="6"/>
  <c r="J171" i="6"/>
  <c r="J170" i="6"/>
  <c r="J168" i="6"/>
  <c r="J167" i="6"/>
  <c r="J166" i="6"/>
  <c r="J165" i="6"/>
  <c r="J163" i="6"/>
  <c r="J162" i="6"/>
  <c r="J161" i="6"/>
  <c r="J160" i="6"/>
  <c r="J158" i="6"/>
  <c r="J157" i="6"/>
  <c r="J156" i="6"/>
  <c r="J153" i="6"/>
  <c r="J152" i="6"/>
  <c r="J151" i="6"/>
  <c r="J150" i="6"/>
  <c r="J149" i="6"/>
  <c r="J148" i="6"/>
  <c r="J147" i="6"/>
  <c r="J146" i="6"/>
  <c r="J145" i="6"/>
  <c r="J144" i="6"/>
  <c r="J141" i="6"/>
  <c r="J140" i="6"/>
  <c r="J139" i="6"/>
  <c r="J138" i="6"/>
  <c r="J137" i="6"/>
  <c r="J136" i="6"/>
  <c r="J134" i="6"/>
  <c r="J132" i="6"/>
  <c r="J130" i="6"/>
  <c r="J129" i="6"/>
  <c r="J128" i="6"/>
  <c r="J127" i="6"/>
  <c r="J126" i="6"/>
  <c r="J125" i="6"/>
  <c r="J123" i="6"/>
  <c r="J120" i="6"/>
  <c r="J119" i="6"/>
  <c r="J118" i="6"/>
  <c r="J117" i="6"/>
  <c r="J116" i="6"/>
  <c r="J114" i="6"/>
  <c r="J113" i="6"/>
  <c r="J112" i="6"/>
  <c r="J111" i="6"/>
  <c r="J110" i="6"/>
  <c r="J109" i="6"/>
  <c r="J107" i="6"/>
  <c r="J106" i="6"/>
  <c r="J105" i="6"/>
  <c r="J104" i="6"/>
  <c r="J103" i="6"/>
  <c r="J102" i="6"/>
  <c r="J101" i="6"/>
  <c r="J100" i="6"/>
  <c r="J98" i="6"/>
  <c r="J96" i="6"/>
  <c r="J94" i="6"/>
  <c r="J92" i="6"/>
  <c r="J91" i="6"/>
  <c r="J89" i="6"/>
  <c r="J88" i="6"/>
  <c r="J86" i="6"/>
  <c r="J85" i="6"/>
  <c r="J84" i="6"/>
  <c r="J83" i="6"/>
  <c r="J82" i="6"/>
  <c r="J81" i="6"/>
  <c r="J80" i="6"/>
  <c r="J77" i="6"/>
  <c r="J76" i="6"/>
  <c r="J75" i="6"/>
  <c r="J73" i="6"/>
  <c r="J72" i="6"/>
  <c r="J69" i="6"/>
  <c r="J68" i="6"/>
  <c r="J66" i="6"/>
  <c r="J65" i="6"/>
  <c r="J64" i="6"/>
  <c r="J63" i="6"/>
  <c r="J61" i="6"/>
  <c r="J60" i="6"/>
  <c r="J59" i="6"/>
  <c r="J58" i="6"/>
  <c r="J57" i="6"/>
  <c r="J56" i="6"/>
  <c r="J53" i="6"/>
  <c r="J52" i="6"/>
  <c r="J51" i="6"/>
  <c r="J49" i="6"/>
  <c r="J47" i="6"/>
  <c r="J46" i="6"/>
  <c r="J45" i="6"/>
  <c r="J44" i="6"/>
  <c r="J43" i="6"/>
  <c r="J42" i="6"/>
  <c r="J40" i="6"/>
  <c r="J39" i="6"/>
  <c r="J37" i="6"/>
  <c r="J36" i="6"/>
  <c r="J35" i="6"/>
  <c r="J33" i="6"/>
  <c r="J32" i="6"/>
  <c r="J31" i="6"/>
  <c r="J30" i="6"/>
  <c r="J29" i="6"/>
  <c r="J28" i="6"/>
  <c r="J27" i="6"/>
  <c r="J26" i="6"/>
  <c r="J23" i="6"/>
  <c r="J22" i="6"/>
  <c r="J21" i="6"/>
  <c r="J20" i="6"/>
  <c r="J19" i="6"/>
  <c r="J18" i="6"/>
  <c r="J17" i="6"/>
  <c r="J15" i="6"/>
  <c r="J14" i="6"/>
  <c r="J13" i="6"/>
  <c r="J12" i="6"/>
  <c r="I183" i="6"/>
  <c r="I182" i="6"/>
  <c r="I181" i="6"/>
  <c r="I179" i="6"/>
  <c r="I178" i="6"/>
  <c r="I177" i="6"/>
  <c r="I176" i="6"/>
  <c r="I174" i="6"/>
  <c r="I173" i="6"/>
  <c r="I172" i="6"/>
  <c r="I171" i="6"/>
  <c r="I170" i="6"/>
  <c r="I168" i="6"/>
  <c r="I167" i="6"/>
  <c r="I166" i="6"/>
  <c r="I165" i="6"/>
  <c r="I163" i="6"/>
  <c r="I162" i="6"/>
  <c r="I161" i="6"/>
  <c r="I160" i="6"/>
  <c r="I158" i="6"/>
  <c r="I157" i="6"/>
  <c r="I156" i="6"/>
  <c r="I153" i="6"/>
  <c r="I152" i="6"/>
  <c r="I151" i="6"/>
  <c r="I150" i="6"/>
  <c r="I149" i="6"/>
  <c r="I148" i="6"/>
  <c r="I147" i="6"/>
  <c r="I146" i="6"/>
  <c r="I145" i="6"/>
  <c r="I144" i="6"/>
  <c r="I141" i="6"/>
  <c r="I140" i="6"/>
  <c r="I139" i="6"/>
  <c r="I138" i="6"/>
  <c r="I137" i="6"/>
  <c r="I136" i="6"/>
  <c r="I134" i="6"/>
  <c r="I132" i="6"/>
  <c r="I130" i="6"/>
  <c r="H130" i="6" s="1"/>
  <c r="I129" i="6"/>
  <c r="I128" i="6"/>
  <c r="I127" i="6"/>
  <c r="I126" i="6"/>
  <c r="I125" i="6"/>
  <c r="I123" i="6"/>
  <c r="I120" i="6"/>
  <c r="I119" i="6"/>
  <c r="I118" i="6"/>
  <c r="I117" i="6"/>
  <c r="I116" i="6"/>
  <c r="I114" i="6"/>
  <c r="I113" i="6"/>
  <c r="I112" i="6"/>
  <c r="I111" i="6"/>
  <c r="I110" i="6"/>
  <c r="I109" i="6"/>
  <c r="I107" i="6"/>
  <c r="I106" i="6"/>
  <c r="I105" i="6"/>
  <c r="I104" i="6"/>
  <c r="I103" i="6"/>
  <c r="I102" i="6"/>
  <c r="I101" i="6"/>
  <c r="I100" i="6"/>
  <c r="I98" i="6"/>
  <c r="I96" i="6"/>
  <c r="I94" i="6"/>
  <c r="I92" i="6"/>
  <c r="I91" i="6"/>
  <c r="I89" i="6"/>
  <c r="I88" i="6"/>
  <c r="I86" i="6"/>
  <c r="I85" i="6"/>
  <c r="I84" i="6"/>
  <c r="I83" i="6"/>
  <c r="I82" i="6"/>
  <c r="I81" i="6"/>
  <c r="I80" i="6"/>
  <c r="I77" i="6"/>
  <c r="I76" i="6"/>
  <c r="I75" i="6"/>
  <c r="I73" i="6"/>
  <c r="I72" i="6"/>
  <c r="I69" i="6"/>
  <c r="I68" i="6"/>
  <c r="I66" i="6"/>
  <c r="I65" i="6"/>
  <c r="I64" i="6"/>
  <c r="I63" i="6"/>
  <c r="I61" i="6"/>
  <c r="I60" i="6"/>
  <c r="I59" i="6"/>
  <c r="I58" i="6"/>
  <c r="I57" i="6"/>
  <c r="I56" i="6"/>
  <c r="I53" i="6"/>
  <c r="I52" i="6"/>
  <c r="I51" i="6"/>
  <c r="I49" i="6"/>
  <c r="I47" i="6"/>
  <c r="I46" i="6"/>
  <c r="I45" i="6"/>
  <c r="I44" i="6"/>
  <c r="I43" i="6"/>
  <c r="I42" i="6"/>
  <c r="I40" i="6"/>
  <c r="I39" i="6"/>
  <c r="I37" i="6"/>
  <c r="I36" i="6"/>
  <c r="I35" i="6"/>
  <c r="I124" i="6" l="1"/>
  <c r="I122" i="6" s="1"/>
  <c r="K124" i="6"/>
  <c r="K122" i="6" s="1"/>
  <c r="M124" i="6"/>
  <c r="N124" i="6"/>
  <c r="N122" i="6" s="1"/>
  <c r="O124" i="6"/>
  <c r="O122" i="6" s="1"/>
  <c r="J124" i="6"/>
  <c r="J122" i="6" s="1"/>
  <c r="I33" i="6"/>
  <c r="H33" i="6" s="1"/>
  <c r="I32" i="6"/>
  <c r="H32" i="6" s="1"/>
  <c r="I31" i="6"/>
  <c r="H31" i="6" s="1"/>
  <c r="I30" i="6"/>
  <c r="H30" i="6" s="1"/>
  <c r="I29" i="6"/>
  <c r="H29" i="6" s="1"/>
  <c r="I28" i="6"/>
  <c r="H28" i="6" s="1"/>
  <c r="I27" i="6"/>
  <c r="I26" i="6"/>
  <c r="H26" i="6" s="1"/>
  <c r="I23" i="6"/>
  <c r="H23" i="6" s="1"/>
  <c r="I22" i="6"/>
  <c r="H22" i="6" s="1"/>
  <c r="I21" i="6"/>
  <c r="H21" i="6" s="1"/>
  <c r="I20" i="6"/>
  <c r="H20" i="6" s="1"/>
  <c r="I19" i="6"/>
  <c r="H19" i="6" s="1"/>
  <c r="I18" i="6"/>
  <c r="I17" i="6"/>
  <c r="I15" i="6"/>
  <c r="H15" i="6" s="1"/>
  <c r="I14" i="6"/>
  <c r="I13" i="6"/>
  <c r="H13" i="6" s="1"/>
  <c r="I12" i="6"/>
  <c r="H12" i="6" s="1"/>
  <c r="G68" i="6"/>
  <c r="G128" i="6"/>
  <c r="G182" i="6"/>
  <c r="G181" i="6"/>
  <c r="G179" i="6"/>
  <c r="G178" i="6"/>
  <c r="G177" i="6"/>
  <c r="G176" i="6"/>
  <c r="G174" i="6"/>
  <c r="G173" i="6"/>
  <c r="G172" i="6"/>
  <c r="G171" i="6"/>
  <c r="G170" i="6"/>
  <c r="G168" i="6"/>
  <c r="G167" i="6"/>
  <c r="G166" i="6"/>
  <c r="G165" i="6"/>
  <c r="G163" i="6"/>
  <c r="G162" i="6"/>
  <c r="G161" i="6"/>
  <c r="G160" i="6"/>
  <c r="G158" i="6"/>
  <c r="G157" i="6"/>
  <c r="G156" i="6"/>
  <c r="G153" i="6"/>
  <c r="G152" i="6"/>
  <c r="G151" i="6"/>
  <c r="G150" i="6"/>
  <c r="G149" i="6"/>
  <c r="G148" i="6"/>
  <c r="G147" i="6"/>
  <c r="G146" i="6"/>
  <c r="G145" i="6"/>
  <c r="G144" i="6"/>
  <c r="G141" i="6"/>
  <c r="G140" i="6"/>
  <c r="G139" i="6"/>
  <c r="G138" i="6"/>
  <c r="G137" i="6"/>
  <c r="G136" i="6"/>
  <c r="G134" i="6"/>
  <c r="G132" i="6"/>
  <c r="G130" i="6"/>
  <c r="G129" i="6"/>
  <c r="G127" i="6"/>
  <c r="G126" i="6"/>
  <c r="G125" i="6"/>
  <c r="G123" i="6"/>
  <c r="G120" i="6"/>
  <c r="G119" i="6"/>
  <c r="G118" i="6"/>
  <c r="G117" i="6"/>
  <c r="G116" i="6"/>
  <c r="G114" i="6"/>
  <c r="G113" i="6"/>
  <c r="G112" i="6"/>
  <c r="G111" i="6"/>
  <c r="G110" i="6"/>
  <c r="G109" i="6"/>
  <c r="G107" i="6"/>
  <c r="G106" i="6"/>
  <c r="G105" i="6"/>
  <c r="G104" i="6"/>
  <c r="G103" i="6"/>
  <c r="G102" i="6"/>
  <c r="G101" i="6"/>
  <c r="G100" i="6"/>
  <c r="G98" i="6"/>
  <c r="G96" i="6"/>
  <c r="G94" i="6"/>
  <c r="G92" i="6"/>
  <c r="G91" i="6"/>
  <c r="G89" i="6"/>
  <c r="G88" i="6"/>
  <c r="G86" i="6"/>
  <c r="G85" i="6"/>
  <c r="G84" i="6"/>
  <c r="G83" i="6"/>
  <c r="G82" i="6"/>
  <c r="G81" i="6"/>
  <c r="G80" i="6"/>
  <c r="G77" i="6"/>
  <c r="G76" i="6"/>
  <c r="G75" i="6"/>
  <c r="G73" i="6"/>
  <c r="G72" i="6"/>
  <c r="G69" i="6"/>
  <c r="G66" i="6"/>
  <c r="G65" i="6"/>
  <c r="G64" i="6"/>
  <c r="G63" i="6"/>
  <c r="G61" i="6"/>
  <c r="G60" i="6"/>
  <c r="G59" i="6"/>
  <c r="G58" i="6"/>
  <c r="G57" i="6"/>
  <c r="G56" i="6"/>
  <c r="G53" i="6"/>
  <c r="G52" i="6"/>
  <c r="G51" i="6"/>
  <c r="G49" i="6"/>
  <c r="G47" i="6"/>
  <c r="G46" i="6"/>
  <c r="G45" i="6"/>
  <c r="G44" i="6"/>
  <c r="G43" i="6"/>
  <c r="G42" i="6"/>
  <c r="G40" i="6"/>
  <c r="G39" i="6"/>
  <c r="G37" i="6"/>
  <c r="G36" i="6"/>
  <c r="G35" i="6"/>
  <c r="G33" i="6"/>
  <c r="G32" i="6"/>
  <c r="G31" i="6"/>
  <c r="G30" i="6"/>
  <c r="G29" i="6"/>
  <c r="G28" i="6"/>
  <c r="G27" i="6"/>
  <c r="G26" i="6"/>
  <c r="G23" i="6"/>
  <c r="G22" i="6"/>
  <c r="G21" i="6"/>
  <c r="G20" i="6"/>
  <c r="G19" i="6"/>
  <c r="G18" i="6"/>
  <c r="G17" i="6"/>
  <c r="G15" i="6"/>
  <c r="G14" i="6"/>
  <c r="G13" i="6"/>
  <c r="G12" i="6"/>
  <c r="F183" i="6"/>
  <c r="F182" i="6"/>
  <c r="F181" i="6"/>
  <c r="F179" i="6"/>
  <c r="F178" i="6"/>
  <c r="F177" i="6"/>
  <c r="F176" i="6"/>
  <c r="F175" i="6" s="1"/>
  <c r="F174" i="6"/>
  <c r="F173" i="6"/>
  <c r="F172" i="6"/>
  <c r="F171" i="6"/>
  <c r="F170" i="6"/>
  <c r="F168" i="6"/>
  <c r="F166" i="6"/>
  <c r="F165" i="6"/>
  <c r="F163" i="6"/>
  <c r="F162" i="6"/>
  <c r="F161" i="6"/>
  <c r="F160" i="6"/>
  <c r="F158" i="6"/>
  <c r="F157" i="6"/>
  <c r="F156" i="6"/>
  <c r="F151" i="6"/>
  <c r="F150" i="6"/>
  <c r="F148" i="6"/>
  <c r="F147" i="6"/>
  <c r="F145" i="6"/>
  <c r="F144" i="6"/>
  <c r="F141" i="6"/>
  <c r="F140" i="6"/>
  <c r="F139" i="6"/>
  <c r="F138" i="6"/>
  <c r="F137" i="6"/>
  <c r="F136" i="6"/>
  <c r="F134" i="6"/>
  <c r="F132" i="6"/>
  <c r="F130" i="6"/>
  <c r="F129" i="6"/>
  <c r="F128" i="6"/>
  <c r="F125" i="6"/>
  <c r="F123" i="6"/>
  <c r="F120" i="6"/>
  <c r="F119" i="6"/>
  <c r="F118" i="6"/>
  <c r="F117" i="6"/>
  <c r="F116" i="6"/>
  <c r="F112" i="6"/>
  <c r="F111" i="6"/>
  <c r="F107" i="6"/>
  <c r="F106" i="6"/>
  <c r="F105" i="6"/>
  <c r="F104" i="6"/>
  <c r="F103" i="6"/>
  <c r="F102" i="6"/>
  <c r="F101" i="6"/>
  <c r="F100" i="6"/>
  <c r="F98" i="6"/>
  <c r="F96" i="6"/>
  <c r="F95" i="6" s="1"/>
  <c r="F94" i="6"/>
  <c r="F92" i="6"/>
  <c r="F91" i="6"/>
  <c r="F86" i="6"/>
  <c r="F85" i="6"/>
  <c r="F84" i="6"/>
  <c r="F83" i="6"/>
  <c r="F82" i="6"/>
  <c r="F80" i="6"/>
  <c r="F77" i="6"/>
  <c r="F76" i="6"/>
  <c r="F75" i="6"/>
  <c r="F73" i="6"/>
  <c r="F69" i="6"/>
  <c r="F68" i="6"/>
  <c r="F66" i="6"/>
  <c r="F65" i="6"/>
  <c r="F64" i="6"/>
  <c r="F60" i="6"/>
  <c r="F59" i="6"/>
  <c r="F58" i="6"/>
  <c r="F53" i="6"/>
  <c r="F52" i="6"/>
  <c r="F51" i="6"/>
  <c r="F49" i="6"/>
  <c r="F47" i="6"/>
  <c r="F46" i="6"/>
  <c r="F43" i="6"/>
  <c r="F42" i="6"/>
  <c r="F40" i="6"/>
  <c r="F37" i="6"/>
  <c r="F36" i="6"/>
  <c r="F35" i="6"/>
  <c r="F33" i="6"/>
  <c r="F32" i="6"/>
  <c r="F31" i="6"/>
  <c r="F30" i="6"/>
  <c r="F29" i="6"/>
  <c r="F28" i="6"/>
  <c r="F27" i="6"/>
  <c r="F26" i="6"/>
  <c r="F23" i="6"/>
  <c r="F22" i="6"/>
  <c r="F21" i="6"/>
  <c r="F20" i="6"/>
  <c r="F18" i="6"/>
  <c r="F17" i="6"/>
  <c r="F15" i="6"/>
  <c r="F14" i="6"/>
  <c r="F13" i="6"/>
  <c r="F12" i="6"/>
  <c r="E170" i="6"/>
  <c r="E182" i="6"/>
  <c r="E178" i="6"/>
  <c r="E177" i="6"/>
  <c r="E174" i="6"/>
  <c r="E173" i="6"/>
  <c r="E172" i="6"/>
  <c r="E171" i="6"/>
  <c r="E168" i="6"/>
  <c r="E166" i="6"/>
  <c r="E165" i="6"/>
  <c r="E163" i="6"/>
  <c r="E162" i="6"/>
  <c r="E161" i="6"/>
  <c r="E160" i="6"/>
  <c r="E157" i="6"/>
  <c r="E156" i="6"/>
  <c r="E153" i="6"/>
  <c r="E151" i="6"/>
  <c r="E150" i="6"/>
  <c r="E149" i="6"/>
  <c r="E145" i="6"/>
  <c r="E141" i="6"/>
  <c r="E140" i="6"/>
  <c r="E134" i="6"/>
  <c r="E132" i="6"/>
  <c r="E130" i="6"/>
  <c r="E123" i="6"/>
  <c r="E120" i="6"/>
  <c r="E119" i="6"/>
  <c r="E118" i="6"/>
  <c r="D118" i="6" s="1"/>
  <c r="E117" i="6"/>
  <c r="E116" i="6"/>
  <c r="E114" i="6"/>
  <c r="E113" i="6"/>
  <c r="E112" i="6"/>
  <c r="E111" i="6"/>
  <c r="E110" i="6"/>
  <c r="E109" i="6"/>
  <c r="E107" i="6"/>
  <c r="D107" i="6" s="1"/>
  <c r="E106" i="6"/>
  <c r="D106" i="6" s="1"/>
  <c r="E105" i="6"/>
  <c r="E104" i="6"/>
  <c r="E103" i="6"/>
  <c r="E102" i="6"/>
  <c r="E101" i="6"/>
  <c r="D101" i="6" s="1"/>
  <c r="E100" i="6"/>
  <c r="E98" i="6"/>
  <c r="E96" i="6"/>
  <c r="D96" i="6" s="1"/>
  <c r="D95" i="6" s="1"/>
  <c r="E94" i="6"/>
  <c r="E92" i="6"/>
  <c r="D92" i="6" s="1"/>
  <c r="E91" i="6"/>
  <c r="E89" i="6"/>
  <c r="E88" i="6"/>
  <c r="E86" i="6"/>
  <c r="E85" i="6"/>
  <c r="E81" i="6"/>
  <c r="E80" i="6"/>
  <c r="E76" i="6"/>
  <c r="E75" i="6"/>
  <c r="E72" i="6"/>
  <c r="E69" i="6"/>
  <c r="E68" i="6"/>
  <c r="E66" i="6"/>
  <c r="E65" i="6"/>
  <c r="E64" i="6"/>
  <c r="E63" i="6"/>
  <c r="E60" i="6"/>
  <c r="E59" i="6"/>
  <c r="E58" i="6"/>
  <c r="E53" i="6"/>
  <c r="E52" i="6"/>
  <c r="E49" i="6"/>
  <c r="E47" i="6"/>
  <c r="E46" i="6"/>
  <c r="E43" i="6"/>
  <c r="E40" i="6"/>
  <c r="E39" i="6"/>
  <c r="E36" i="6"/>
  <c r="E33" i="6"/>
  <c r="E32" i="6"/>
  <c r="E31" i="6"/>
  <c r="E30" i="6"/>
  <c r="E29" i="6"/>
  <c r="E27" i="6"/>
  <c r="E26" i="6"/>
  <c r="E23" i="6"/>
  <c r="E22" i="6"/>
  <c r="E19" i="6"/>
  <c r="E18" i="6"/>
  <c r="E15" i="6"/>
  <c r="L183" i="6"/>
  <c r="L182" i="6"/>
  <c r="O180" i="6"/>
  <c r="L179" i="6"/>
  <c r="L178" i="6"/>
  <c r="L177" i="6"/>
  <c r="L176" i="6"/>
  <c r="L175" i="6" s="1"/>
  <c r="O175" i="6"/>
  <c r="N175" i="6"/>
  <c r="M175" i="6"/>
  <c r="L174" i="6"/>
  <c r="L173" i="6"/>
  <c r="L172" i="6"/>
  <c r="L171" i="6"/>
  <c r="L170" i="6"/>
  <c r="O169" i="6"/>
  <c r="N169" i="6"/>
  <c r="M169" i="6"/>
  <c r="L168" i="6"/>
  <c r="L166" i="6"/>
  <c r="O164" i="6"/>
  <c r="L162" i="6"/>
  <c r="L161" i="6"/>
  <c r="L160" i="6"/>
  <c r="O159" i="6"/>
  <c r="N159" i="6"/>
  <c r="L158" i="6"/>
  <c r="L157" i="6"/>
  <c r="L156" i="6"/>
  <c r="O155" i="6"/>
  <c r="N155" i="6"/>
  <c r="M155" i="6"/>
  <c r="L153" i="6"/>
  <c r="L152" i="6"/>
  <c r="L151" i="6"/>
  <c r="L150" i="6"/>
  <c r="L148" i="6"/>
  <c r="L147" i="6"/>
  <c r="L146" i="6"/>
  <c r="L145" i="6"/>
  <c r="O143" i="6"/>
  <c r="O142" i="6" s="1"/>
  <c r="N143" i="6"/>
  <c r="L141" i="6"/>
  <c r="L140" i="6"/>
  <c r="L139" i="6"/>
  <c r="L137" i="6"/>
  <c r="L136" i="6"/>
  <c r="O135" i="6"/>
  <c r="O133" i="6" s="1"/>
  <c r="N135" i="6"/>
  <c r="N133" i="6" s="1"/>
  <c r="L134" i="6"/>
  <c r="L132" i="6"/>
  <c r="L130" i="6"/>
  <c r="L129" i="6"/>
  <c r="L128" i="6"/>
  <c r="L127" i="6"/>
  <c r="L126" i="6"/>
  <c r="L125" i="6"/>
  <c r="L119" i="6"/>
  <c r="L117" i="6"/>
  <c r="L116" i="6"/>
  <c r="O115" i="6"/>
  <c r="N115" i="6"/>
  <c r="M115" i="6"/>
  <c r="O108" i="6"/>
  <c r="L107" i="6"/>
  <c r="L106" i="6"/>
  <c r="L105" i="6"/>
  <c r="L104" i="6"/>
  <c r="L103" i="6"/>
  <c r="L102" i="6"/>
  <c r="L101" i="6"/>
  <c r="L100" i="6"/>
  <c r="O99" i="6"/>
  <c r="N99" i="6"/>
  <c r="M99" i="6"/>
  <c r="M95" i="6"/>
  <c r="L96" i="6"/>
  <c r="L95" i="6" s="1"/>
  <c r="O95" i="6"/>
  <c r="O93" i="6" s="1"/>
  <c r="N95" i="6"/>
  <c r="N93" i="6" s="1"/>
  <c r="L92" i="6"/>
  <c r="L91" i="6"/>
  <c r="O90" i="6"/>
  <c r="N90" i="6"/>
  <c r="M90" i="6"/>
  <c r="L89" i="6"/>
  <c r="O87" i="6"/>
  <c r="L86" i="6"/>
  <c r="L85" i="6"/>
  <c r="L84" i="6"/>
  <c r="L83" i="6"/>
  <c r="L82" i="6"/>
  <c r="M79" i="6"/>
  <c r="L80" i="6"/>
  <c r="O79" i="6"/>
  <c r="L77" i="6"/>
  <c r="L76" i="6"/>
  <c r="M74" i="6"/>
  <c r="L75" i="6"/>
  <c r="O74" i="6"/>
  <c r="N74" i="6"/>
  <c r="L73" i="6"/>
  <c r="L72" i="6"/>
  <c r="O71" i="6"/>
  <c r="O70" i="6" s="1"/>
  <c r="N71" i="6"/>
  <c r="M71" i="6"/>
  <c r="L69" i="6"/>
  <c r="L68" i="6"/>
  <c r="O67" i="6"/>
  <c r="N67" i="6"/>
  <c r="M67" i="6"/>
  <c r="L66" i="6"/>
  <c r="L65" i="6"/>
  <c r="L63" i="6"/>
  <c r="O62" i="6"/>
  <c r="N62" i="6"/>
  <c r="L61" i="6"/>
  <c r="L60" i="6"/>
  <c r="L58" i="6"/>
  <c r="L57" i="6"/>
  <c r="L56" i="6"/>
  <c r="O55" i="6"/>
  <c r="N55" i="6"/>
  <c r="L53" i="6"/>
  <c r="L52" i="6"/>
  <c r="L51" i="6"/>
  <c r="O50" i="6"/>
  <c r="O48" i="6" s="1"/>
  <c r="N50" i="6"/>
  <c r="N48" i="6" s="1"/>
  <c r="M50" i="6"/>
  <c r="M48" i="6" s="1"/>
  <c r="L49" i="6"/>
  <c r="L47" i="6"/>
  <c r="L46" i="6"/>
  <c r="L45" i="6"/>
  <c r="L43" i="6"/>
  <c r="L42" i="6"/>
  <c r="O41" i="6"/>
  <c r="O38" i="6" s="1"/>
  <c r="N41" i="6"/>
  <c r="N38" i="6" s="1"/>
  <c r="L40" i="6"/>
  <c r="L39" i="6"/>
  <c r="L37" i="6"/>
  <c r="L36" i="6"/>
  <c r="L35" i="6"/>
  <c r="O34" i="6"/>
  <c r="N34" i="6"/>
  <c r="M34" i="6"/>
  <c r="L33" i="6"/>
  <c r="L32" i="6"/>
  <c r="L31" i="6"/>
  <c r="L30" i="6"/>
  <c r="L29" i="6"/>
  <c r="L26" i="6"/>
  <c r="O25" i="6"/>
  <c r="N25" i="6"/>
  <c r="L23" i="6"/>
  <c r="L22" i="6"/>
  <c r="L21" i="6"/>
  <c r="L20" i="6"/>
  <c r="L18" i="6"/>
  <c r="O16" i="6"/>
  <c r="L15" i="6"/>
  <c r="L14" i="6"/>
  <c r="L13" i="6"/>
  <c r="L12" i="6"/>
  <c r="O11" i="6"/>
  <c r="N11" i="6"/>
  <c r="M11" i="6"/>
  <c r="H183" i="6"/>
  <c r="H182" i="6"/>
  <c r="H181" i="6"/>
  <c r="K180" i="6"/>
  <c r="J180" i="6"/>
  <c r="I180" i="6"/>
  <c r="H179" i="6"/>
  <c r="H178" i="6"/>
  <c r="H177" i="6"/>
  <c r="H176" i="6"/>
  <c r="H175" i="6" s="1"/>
  <c r="K175" i="6"/>
  <c r="J175" i="6"/>
  <c r="I175" i="6"/>
  <c r="H174" i="6"/>
  <c r="H173" i="6"/>
  <c r="H172" i="6"/>
  <c r="H171" i="6"/>
  <c r="H170" i="6"/>
  <c r="K169" i="6"/>
  <c r="J169" i="6"/>
  <c r="I169" i="6"/>
  <c r="H168" i="6"/>
  <c r="H167" i="6"/>
  <c r="H166" i="6"/>
  <c r="H165" i="6"/>
  <c r="K164" i="6"/>
  <c r="J164" i="6"/>
  <c r="I164" i="6"/>
  <c r="H163" i="6"/>
  <c r="H162" i="6"/>
  <c r="H161" i="6"/>
  <c r="H160" i="6"/>
  <c r="K159" i="6"/>
  <c r="J159" i="6"/>
  <c r="I159" i="6"/>
  <c r="H158" i="6"/>
  <c r="H157" i="6"/>
  <c r="H156" i="6"/>
  <c r="K155" i="6"/>
  <c r="J155" i="6"/>
  <c r="I155" i="6"/>
  <c r="H153" i="6"/>
  <c r="H152" i="6"/>
  <c r="H151" i="6"/>
  <c r="H150" i="6"/>
  <c r="H149" i="6"/>
  <c r="H148" i="6"/>
  <c r="H147" i="6"/>
  <c r="H146" i="6"/>
  <c r="H145" i="6"/>
  <c r="H144" i="6"/>
  <c r="K143" i="6"/>
  <c r="K142" i="6" s="1"/>
  <c r="J143" i="6"/>
  <c r="J142" i="6" s="1"/>
  <c r="I143" i="6"/>
  <c r="I142" i="6" s="1"/>
  <c r="H141" i="6"/>
  <c r="H140" i="6"/>
  <c r="H139" i="6"/>
  <c r="H138" i="6"/>
  <c r="H137" i="6"/>
  <c r="H136" i="6"/>
  <c r="K135" i="6"/>
  <c r="K133" i="6" s="1"/>
  <c r="J135" i="6"/>
  <c r="J133" i="6" s="1"/>
  <c r="I135" i="6"/>
  <c r="I133" i="6" s="1"/>
  <c r="H134" i="6"/>
  <c r="H132" i="6"/>
  <c r="H129" i="6"/>
  <c r="H128" i="6"/>
  <c r="H127" i="6"/>
  <c r="H126" i="6"/>
  <c r="H125" i="6"/>
  <c r="H123" i="6"/>
  <c r="H120" i="6"/>
  <c r="H119" i="6"/>
  <c r="H118" i="6"/>
  <c r="H117" i="6"/>
  <c r="H116" i="6"/>
  <c r="K115" i="6"/>
  <c r="J115" i="6"/>
  <c r="I115" i="6"/>
  <c r="H114" i="6"/>
  <c r="H113" i="6"/>
  <c r="H112" i="6"/>
  <c r="H111" i="6"/>
  <c r="H110" i="6"/>
  <c r="H109" i="6"/>
  <c r="K108" i="6"/>
  <c r="J108" i="6"/>
  <c r="I108" i="6"/>
  <c r="H107" i="6"/>
  <c r="H106" i="6"/>
  <c r="H105" i="6"/>
  <c r="H104" i="6"/>
  <c r="H103" i="6"/>
  <c r="H102" i="6"/>
  <c r="H101" i="6"/>
  <c r="H100" i="6"/>
  <c r="K99" i="6"/>
  <c r="J99" i="6"/>
  <c r="I99" i="6"/>
  <c r="H98" i="6"/>
  <c r="H96" i="6"/>
  <c r="H95" i="6" s="1"/>
  <c r="K95" i="6"/>
  <c r="K93" i="6" s="1"/>
  <c r="J95" i="6"/>
  <c r="J93" i="6" s="1"/>
  <c r="I95" i="6"/>
  <c r="I93" i="6" s="1"/>
  <c r="H94" i="6"/>
  <c r="H92" i="6"/>
  <c r="H91" i="6"/>
  <c r="K90" i="6"/>
  <c r="J90" i="6"/>
  <c r="I90" i="6"/>
  <c r="H89" i="6"/>
  <c r="H88" i="6"/>
  <c r="K87" i="6"/>
  <c r="J87" i="6"/>
  <c r="I87" i="6"/>
  <c r="H86" i="6"/>
  <c r="H85" i="6"/>
  <c r="H84" i="6"/>
  <c r="H83" i="6"/>
  <c r="H82" i="6"/>
  <c r="H81" i="6"/>
  <c r="H80" i="6"/>
  <c r="K79" i="6"/>
  <c r="J79" i="6"/>
  <c r="I79" i="6"/>
  <c r="H77" i="6"/>
  <c r="H76" i="6"/>
  <c r="H75" i="6"/>
  <c r="K74" i="6"/>
  <c r="J74" i="6"/>
  <c r="I74" i="6"/>
  <c r="H73" i="6"/>
  <c r="H72" i="6"/>
  <c r="K71" i="6"/>
  <c r="J71" i="6"/>
  <c r="I71" i="6"/>
  <c r="H69" i="6"/>
  <c r="H68" i="6"/>
  <c r="K67" i="6"/>
  <c r="J67" i="6"/>
  <c r="I67" i="6"/>
  <c r="H66" i="6"/>
  <c r="H65" i="6"/>
  <c r="H64" i="6"/>
  <c r="H63" i="6"/>
  <c r="K62" i="6"/>
  <c r="J62" i="6"/>
  <c r="I62" i="6"/>
  <c r="H61" i="6"/>
  <c r="H60" i="6"/>
  <c r="H59" i="6"/>
  <c r="H58" i="6"/>
  <c r="H57" i="6"/>
  <c r="H56" i="6"/>
  <c r="K55" i="6"/>
  <c r="J55" i="6"/>
  <c r="I55" i="6"/>
  <c r="H53" i="6"/>
  <c r="H52" i="6"/>
  <c r="H51" i="6"/>
  <c r="K50" i="6"/>
  <c r="K48" i="6" s="1"/>
  <c r="J50" i="6"/>
  <c r="J48" i="6" s="1"/>
  <c r="I50" i="6"/>
  <c r="I48" i="6" s="1"/>
  <c r="H49" i="6"/>
  <c r="H47" i="6"/>
  <c r="H46" i="6"/>
  <c r="H45" i="6"/>
  <c r="H44" i="6"/>
  <c r="H43" i="6"/>
  <c r="H42" i="6"/>
  <c r="K41" i="6"/>
  <c r="K38" i="6" s="1"/>
  <c r="J41" i="6"/>
  <c r="J38" i="6" s="1"/>
  <c r="I41" i="6"/>
  <c r="I38" i="6" s="1"/>
  <c r="H40" i="6"/>
  <c r="H39" i="6"/>
  <c r="H37" i="6"/>
  <c r="H36" i="6"/>
  <c r="H35" i="6"/>
  <c r="K34" i="6"/>
  <c r="J34" i="6"/>
  <c r="I34" i="6"/>
  <c r="K25" i="6"/>
  <c r="J25" i="6"/>
  <c r="K16" i="6"/>
  <c r="J16" i="6"/>
  <c r="K11" i="6"/>
  <c r="J11" i="6"/>
  <c r="G183" i="6"/>
  <c r="E183" i="6"/>
  <c r="E179" i="6"/>
  <c r="F167" i="6"/>
  <c r="E167" i="6"/>
  <c r="F153" i="6"/>
  <c r="F152" i="6"/>
  <c r="E152" i="6"/>
  <c r="F149" i="6"/>
  <c r="E148" i="6"/>
  <c r="E147" i="6"/>
  <c r="F146" i="6"/>
  <c r="E146" i="6"/>
  <c r="E144" i="6"/>
  <c r="O54" i="6" l="1"/>
  <c r="H124" i="6"/>
  <c r="H122" i="6" s="1"/>
  <c r="I97" i="6"/>
  <c r="O97" i="6"/>
  <c r="J97" i="6"/>
  <c r="K97" i="6"/>
  <c r="D86" i="6"/>
  <c r="D80" i="6"/>
  <c r="D145" i="6"/>
  <c r="F34" i="6"/>
  <c r="D65" i="6"/>
  <c r="E95" i="6"/>
  <c r="E93" i="6" s="1"/>
  <c r="D58" i="6"/>
  <c r="D22" i="6"/>
  <c r="D33" i="6"/>
  <c r="D43" i="6"/>
  <c r="D60" i="6"/>
  <c r="E74" i="6"/>
  <c r="E90" i="6"/>
  <c r="D112" i="6"/>
  <c r="D150" i="6"/>
  <c r="D157" i="6"/>
  <c r="D163" i="6"/>
  <c r="D171" i="6"/>
  <c r="D177" i="6"/>
  <c r="F90" i="6"/>
  <c r="D151" i="6"/>
  <c r="E115" i="6"/>
  <c r="F159" i="6"/>
  <c r="D26" i="6"/>
  <c r="I16" i="6"/>
  <c r="J10" i="6"/>
  <c r="N24" i="6"/>
  <c r="D23" i="6"/>
  <c r="D141" i="6"/>
  <c r="K10" i="6"/>
  <c r="D59" i="6"/>
  <c r="F93" i="6"/>
  <c r="D103" i="6"/>
  <c r="D85" i="6"/>
  <c r="J24" i="6"/>
  <c r="H74" i="6"/>
  <c r="D178" i="6"/>
  <c r="D91" i="6"/>
  <c r="D90" i="6" s="1"/>
  <c r="D18" i="6"/>
  <c r="D47" i="6"/>
  <c r="E62" i="6"/>
  <c r="E67" i="6"/>
  <c r="E87" i="6"/>
  <c r="E99" i="6"/>
  <c r="E108" i="6"/>
  <c r="D98" i="6"/>
  <c r="H17" i="6"/>
  <c r="I70" i="6"/>
  <c r="L124" i="6"/>
  <c r="D30" i="6"/>
  <c r="D130" i="6"/>
  <c r="D46" i="6"/>
  <c r="G124" i="6"/>
  <c r="G122" i="6" s="1"/>
  <c r="D111" i="6"/>
  <c r="D27" i="6"/>
  <c r="D36" i="6"/>
  <c r="F50" i="6"/>
  <c r="F48" i="6" s="1"/>
  <c r="D66" i="6"/>
  <c r="D75" i="6"/>
  <c r="D102" i="6"/>
  <c r="F115" i="6"/>
  <c r="F155" i="6"/>
  <c r="D166" i="6"/>
  <c r="F169" i="6"/>
  <c r="G11" i="6"/>
  <c r="G16" i="6"/>
  <c r="G25" i="6"/>
  <c r="G108" i="6"/>
  <c r="D174" i="6"/>
  <c r="D147" i="6"/>
  <c r="G41" i="6"/>
  <c r="G38" i="6" s="1"/>
  <c r="D40" i="6"/>
  <c r="D49" i="6"/>
  <c r="E143" i="6"/>
  <c r="E142" i="6" s="1"/>
  <c r="D165" i="6"/>
  <c r="D172" i="6"/>
  <c r="F11" i="6"/>
  <c r="F180" i="6"/>
  <c r="D149" i="6"/>
  <c r="D153" i="6"/>
  <c r="D69" i="6"/>
  <c r="D94" i="6"/>
  <c r="D93" i="6" s="1"/>
  <c r="H93" i="6"/>
  <c r="D15" i="6"/>
  <c r="D32" i="6"/>
  <c r="D162" i="6"/>
  <c r="D105" i="6"/>
  <c r="D53" i="6"/>
  <c r="D168" i="6"/>
  <c r="D173" i="6"/>
  <c r="E169" i="6"/>
  <c r="H115" i="6"/>
  <c r="E159" i="6"/>
  <c r="F74" i="6"/>
  <c r="D140" i="6"/>
  <c r="F143" i="6"/>
  <c r="F142" i="6" s="1"/>
  <c r="D31" i="6"/>
  <c r="D161" i="6"/>
  <c r="D104" i="6"/>
  <c r="D182" i="6"/>
  <c r="D132" i="6"/>
  <c r="D148" i="6"/>
  <c r="E158" i="6"/>
  <c r="D158" i="6" s="1"/>
  <c r="D167" i="6"/>
  <c r="F164" i="6"/>
  <c r="D152" i="6"/>
  <c r="E181" i="6"/>
  <c r="D181" i="6" s="1"/>
  <c r="D160" i="6"/>
  <c r="E164" i="6"/>
  <c r="D156" i="6"/>
  <c r="E176" i="6"/>
  <c r="D123" i="6"/>
  <c r="O154" i="6"/>
  <c r="L115" i="6"/>
  <c r="L90" i="6"/>
  <c r="O78" i="6"/>
  <c r="L67" i="6"/>
  <c r="L50" i="6"/>
  <c r="L48" i="6" s="1"/>
  <c r="O24" i="6"/>
  <c r="L34" i="6"/>
  <c r="O10" i="6"/>
  <c r="L155" i="6"/>
  <c r="L74" i="6"/>
  <c r="N70" i="6"/>
  <c r="L71" i="6"/>
  <c r="N54" i="6"/>
  <c r="L11" i="6"/>
  <c r="L169" i="6"/>
  <c r="L99" i="6"/>
  <c r="M70" i="6"/>
  <c r="H169" i="6"/>
  <c r="K154" i="6"/>
  <c r="K78" i="6"/>
  <c r="H87" i="6"/>
  <c r="K70" i="6"/>
  <c r="H67" i="6"/>
  <c r="K54" i="6"/>
  <c r="H50" i="6"/>
  <c r="H48" i="6" s="1"/>
  <c r="K24" i="6"/>
  <c r="H180" i="6"/>
  <c r="J154" i="6"/>
  <c r="H90" i="6"/>
  <c r="J78" i="6"/>
  <c r="J70" i="6"/>
  <c r="H71" i="6"/>
  <c r="J54" i="6"/>
  <c r="H34" i="6"/>
  <c r="H164" i="6"/>
  <c r="H159" i="6"/>
  <c r="I154" i="6"/>
  <c r="H155" i="6"/>
  <c r="H143" i="6"/>
  <c r="H142" i="6" s="1"/>
  <c r="H135" i="6"/>
  <c r="H133" i="6" s="1"/>
  <c r="H108" i="6"/>
  <c r="H99" i="6"/>
  <c r="I78" i="6"/>
  <c r="H79" i="6"/>
  <c r="H62" i="6"/>
  <c r="I54" i="6"/>
  <c r="H55" i="6"/>
  <c r="H41" i="6"/>
  <c r="H38" i="6" s="1"/>
  <c r="I25" i="6"/>
  <c r="I24" i="6" s="1"/>
  <c r="H27" i="6"/>
  <c r="H25" i="6" s="1"/>
  <c r="H18" i="6"/>
  <c r="I11" i="6"/>
  <c r="D29" i="6"/>
  <c r="D183" i="6"/>
  <c r="D179" i="6"/>
  <c r="D144" i="6"/>
  <c r="F135" i="6"/>
  <c r="F133" i="6" s="1"/>
  <c r="D120" i="6"/>
  <c r="F99" i="6"/>
  <c r="D76" i="6"/>
  <c r="F67" i="6"/>
  <c r="D68" i="6"/>
  <c r="D64" i="6"/>
  <c r="F25" i="6"/>
  <c r="D146" i="6"/>
  <c r="D119" i="6"/>
  <c r="D117" i="6"/>
  <c r="D52" i="6"/>
  <c r="H14" i="6"/>
  <c r="H11" i="6" s="1"/>
  <c r="D170" i="6"/>
  <c r="G169" i="6"/>
  <c r="G55" i="6"/>
  <c r="G67" i="6"/>
  <c r="G71" i="6"/>
  <c r="G79" i="6"/>
  <c r="G87" i="6"/>
  <c r="G95" i="6"/>
  <c r="G93" i="6" s="1"/>
  <c r="D116" i="6"/>
  <c r="G115" i="6"/>
  <c r="G34" i="6"/>
  <c r="G50" i="6"/>
  <c r="G48" i="6" s="1"/>
  <c r="G62" i="6"/>
  <c r="G74" i="6"/>
  <c r="G90" i="6"/>
  <c r="D100" i="6"/>
  <c r="G99" i="6"/>
  <c r="D134" i="6"/>
  <c r="G164" i="6"/>
  <c r="G180" i="6"/>
  <c r="G135" i="6"/>
  <c r="G133" i="6" s="1"/>
  <c r="G143" i="6"/>
  <c r="G142" i="6" s="1"/>
  <c r="G155" i="6"/>
  <c r="G159" i="6"/>
  <c r="G175" i="6"/>
  <c r="E139" i="6"/>
  <c r="D139" i="6" s="1"/>
  <c r="E138" i="6"/>
  <c r="D138" i="6" s="1"/>
  <c r="E137" i="6"/>
  <c r="D137" i="6" s="1"/>
  <c r="E136" i="6"/>
  <c r="E129" i="6"/>
  <c r="D129" i="6" s="1"/>
  <c r="E128" i="6"/>
  <c r="F127" i="6"/>
  <c r="E127" i="6"/>
  <c r="F126" i="6"/>
  <c r="E126" i="6"/>
  <c r="F114" i="6"/>
  <c r="D114" i="6" s="1"/>
  <c r="F113" i="6"/>
  <c r="D113" i="6" s="1"/>
  <c r="F110" i="6"/>
  <c r="D110" i="6" s="1"/>
  <c r="F89" i="6"/>
  <c r="D89" i="6" s="1"/>
  <c r="E84" i="6"/>
  <c r="D84" i="6" s="1"/>
  <c r="E83" i="6"/>
  <c r="E82" i="6"/>
  <c r="D82" i="6" s="1"/>
  <c r="F81" i="6"/>
  <c r="D81" i="6" s="1"/>
  <c r="E77" i="6"/>
  <c r="D77" i="6" s="1"/>
  <c r="E73" i="6"/>
  <c r="H97" i="6" l="1"/>
  <c r="G97" i="6"/>
  <c r="E97" i="6"/>
  <c r="D67" i="6"/>
  <c r="F24" i="6"/>
  <c r="G10" i="6"/>
  <c r="F154" i="6"/>
  <c r="I10" i="6"/>
  <c r="F124" i="6"/>
  <c r="F122" i="6" s="1"/>
  <c r="D115" i="6"/>
  <c r="G24" i="6"/>
  <c r="H16" i="6"/>
  <c r="H10" i="6" s="1"/>
  <c r="D155" i="6"/>
  <c r="D169" i="6"/>
  <c r="H70" i="6"/>
  <c r="E155" i="6"/>
  <c r="D164" i="6"/>
  <c r="D74" i="6"/>
  <c r="D159" i="6"/>
  <c r="E125" i="6"/>
  <c r="D99" i="6"/>
  <c r="D127" i="6"/>
  <c r="D126" i="6"/>
  <c r="F109" i="6"/>
  <c r="F88" i="6"/>
  <c r="E79" i="6"/>
  <c r="E78" i="6" s="1"/>
  <c r="D83" i="6"/>
  <c r="D79" i="6" s="1"/>
  <c r="F79" i="6"/>
  <c r="F72" i="6"/>
  <c r="E71" i="6"/>
  <c r="E70" i="6" s="1"/>
  <c r="D73" i="6"/>
  <c r="E180" i="6"/>
  <c r="D180" i="6"/>
  <c r="E175" i="6"/>
  <c r="D176" i="6"/>
  <c r="D175" i="6" s="1"/>
  <c r="E135" i="6"/>
  <c r="E133" i="6" s="1"/>
  <c r="D136" i="6"/>
  <c r="D135" i="6" s="1"/>
  <c r="D133" i="6" s="1"/>
  <c r="D128" i="6"/>
  <c r="L70" i="6"/>
  <c r="O8" i="6"/>
  <c r="K8" i="6"/>
  <c r="H78" i="6"/>
  <c r="J8" i="6"/>
  <c r="H24" i="6"/>
  <c r="H154" i="6"/>
  <c r="H54" i="6"/>
  <c r="G54" i="6"/>
  <c r="D143" i="6"/>
  <c r="D142" i="6" s="1"/>
  <c r="G78" i="6"/>
  <c r="G70" i="6"/>
  <c r="G154" i="6"/>
  <c r="F61" i="6"/>
  <c r="E61" i="6"/>
  <c r="F57" i="6"/>
  <c r="E57" i="6"/>
  <c r="F56" i="6"/>
  <c r="F45" i="6"/>
  <c r="E45" i="6"/>
  <c r="F44" i="6"/>
  <c r="E44" i="6"/>
  <c r="E42" i="6"/>
  <c r="D42" i="6" s="1"/>
  <c r="F39" i="6"/>
  <c r="D39" i="6" s="1"/>
  <c r="E37" i="6"/>
  <c r="D37" i="6" s="1"/>
  <c r="E35" i="6"/>
  <c r="E28" i="6"/>
  <c r="E21" i="6"/>
  <c r="D21" i="6" s="1"/>
  <c r="E20" i="6"/>
  <c r="D20" i="6" s="1"/>
  <c r="F19" i="6"/>
  <c r="E17" i="6"/>
  <c r="E14" i="6"/>
  <c r="D14" i="6" s="1"/>
  <c r="E13" i="6"/>
  <c r="D13" i="6" s="1"/>
  <c r="E12" i="6"/>
  <c r="C9" i="7" l="1"/>
  <c r="D13" i="7"/>
  <c r="K32" i="7" s="1"/>
  <c r="C13" i="7"/>
  <c r="J32" i="7" s="1"/>
  <c r="I8" i="6"/>
  <c r="D154" i="6"/>
  <c r="D45" i="6"/>
  <c r="E154" i="6"/>
  <c r="D61" i="6"/>
  <c r="D28" i="6"/>
  <c r="D25" i="6" s="1"/>
  <c r="E25" i="6"/>
  <c r="E124" i="6"/>
  <c r="E122" i="6" s="1"/>
  <c r="D125" i="6"/>
  <c r="D124" i="6" s="1"/>
  <c r="D122" i="6" s="1"/>
  <c r="D109" i="6"/>
  <c r="D108" i="6" s="1"/>
  <c r="D97" i="6" s="1"/>
  <c r="F108" i="6"/>
  <c r="F97" i="6" s="1"/>
  <c r="F87" i="6"/>
  <c r="F78" i="6" s="1"/>
  <c r="D88" i="6"/>
  <c r="D87" i="6" s="1"/>
  <c r="D78" i="6" s="1"/>
  <c r="F71" i="6"/>
  <c r="F70" i="6" s="1"/>
  <c r="D72" i="6"/>
  <c r="D71" i="6" s="1"/>
  <c r="D70" i="6" s="1"/>
  <c r="F55" i="6"/>
  <c r="D57" i="6"/>
  <c r="F41" i="6"/>
  <c r="F38" i="6" s="1"/>
  <c r="F16" i="6"/>
  <c r="F10" i="6" s="1"/>
  <c r="D19" i="6"/>
  <c r="F63" i="6"/>
  <c r="D35" i="6"/>
  <c r="D34" i="6" s="1"/>
  <c r="E34" i="6"/>
  <c r="E16" i="6"/>
  <c r="D17" i="6"/>
  <c r="E41" i="6"/>
  <c r="E38" i="6" s="1"/>
  <c r="D44" i="6"/>
  <c r="E56" i="6"/>
  <c r="E51" i="6"/>
  <c r="E11" i="6"/>
  <c r="D12" i="6"/>
  <c r="D11" i="6" s="1"/>
  <c r="G8" i="6"/>
  <c r="B13" i="7" s="1"/>
  <c r="J31" i="7" l="1"/>
  <c r="C5" i="7"/>
  <c r="H8" i="6"/>
  <c r="D16" i="6"/>
  <c r="D10" i="6" s="1"/>
  <c r="D41" i="6"/>
  <c r="D38" i="6" s="1"/>
  <c r="E24" i="6"/>
  <c r="D24" i="6"/>
  <c r="D63" i="6"/>
  <c r="D62" i="6" s="1"/>
  <c r="F62" i="6"/>
  <c r="F54" i="6" s="1"/>
  <c r="E10" i="6"/>
  <c r="E55" i="6"/>
  <c r="E54" i="6" s="1"/>
  <c r="D56" i="6"/>
  <c r="D55" i="6" s="1"/>
  <c r="D51" i="6"/>
  <c r="D50" i="6" s="1"/>
  <c r="D48" i="6" s="1"/>
  <c r="E50" i="6"/>
  <c r="E48" i="6" s="1"/>
  <c r="I32" i="7"/>
  <c r="C22" i="7" l="1"/>
  <c r="J30" i="7"/>
  <c r="J36" i="7" s="1"/>
  <c r="C17" i="7"/>
  <c r="F8" i="6"/>
  <c r="B9" i="7" s="1"/>
  <c r="D54" i="6"/>
  <c r="E8" i="6"/>
  <c r="B5" i="7" l="1"/>
  <c r="I31" i="7"/>
  <c r="D8" i="6"/>
  <c r="I30" i="7" l="1"/>
  <c r="I36" i="7" s="1"/>
  <c r="B17" i="7"/>
  <c r="B22" i="7"/>
  <c r="D132" i="5"/>
  <c r="D112" i="5"/>
  <c r="D108" i="5"/>
  <c r="D60" i="5"/>
  <c r="D53" i="5"/>
  <c r="D29" i="5"/>
  <c r="D17" i="5"/>
  <c r="D9" i="5"/>
  <c r="D7" i="5"/>
  <c r="D5" i="5"/>
  <c r="C132" i="5"/>
  <c r="C112" i="5"/>
  <c r="C108" i="5"/>
  <c r="C53" i="5"/>
  <c r="C29" i="5"/>
  <c r="C17" i="5"/>
  <c r="C9" i="5"/>
  <c r="C7" i="5"/>
  <c r="C5" i="5"/>
  <c r="B132" i="5"/>
  <c r="B12" i="7" s="1"/>
  <c r="B112" i="5"/>
  <c r="B108" i="5"/>
  <c r="B60" i="5"/>
  <c r="B53" i="5"/>
  <c r="B29" i="5"/>
  <c r="B17" i="5"/>
  <c r="B9" i="5"/>
  <c r="B7" i="5"/>
  <c r="B5" i="5"/>
  <c r="K27" i="7" l="1"/>
  <c r="K26" i="7"/>
  <c r="B14" i="7"/>
  <c r="D12" i="7"/>
  <c r="C12" i="7"/>
  <c r="C107" i="5"/>
  <c r="C8" i="7" s="1"/>
  <c r="D107" i="5"/>
  <c r="D8" i="7" s="1"/>
  <c r="D16" i="5"/>
  <c r="J26" i="7"/>
  <c r="D4" i="5"/>
  <c r="C4" i="5"/>
  <c r="B4" i="5"/>
  <c r="I27" i="7"/>
  <c r="I26" i="7"/>
  <c r="B107" i="5"/>
  <c r="B8" i="7" s="1"/>
  <c r="B16" i="5"/>
  <c r="B3" i="5" s="1"/>
  <c r="K25" i="7" l="1"/>
  <c r="K35" i="7" s="1"/>
  <c r="B10" i="7"/>
  <c r="C14" i="7"/>
  <c r="D14" i="7"/>
  <c r="C10" i="7"/>
  <c r="D3" i="5"/>
  <c r="J25" i="7"/>
  <c r="I25" i="7"/>
  <c r="B141" i="5"/>
  <c r="B4" i="7"/>
  <c r="D4" i="7" l="1"/>
  <c r="D16" i="7" s="1"/>
  <c r="D141" i="5"/>
  <c r="I35" i="7"/>
  <c r="I37" i="7" s="1"/>
  <c r="B21" i="7"/>
  <c r="B23" i="7" s="1"/>
  <c r="B16" i="7"/>
  <c r="B18" i="7" s="1"/>
  <c r="B6" i="7"/>
  <c r="D21" i="7" l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N70" i="2" s="1"/>
  <c r="H73" i="2"/>
  <c r="G71" i="2"/>
  <c r="O71" i="2"/>
  <c r="O70" i="2" s="1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14" i="3" s="1"/>
  <c r="E9" i="3"/>
  <c r="E8" i="3"/>
  <c r="E5" i="3"/>
  <c r="E17" i="3" s="1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C9" i="1"/>
  <c r="D9" i="1"/>
  <c r="D4" i="1" s="1"/>
  <c r="F9" i="1"/>
  <c r="B16" i="1"/>
  <c r="C16" i="1"/>
  <c r="D16" i="1"/>
  <c r="F16" i="1"/>
  <c r="F15" i="1" s="1"/>
  <c r="B28" i="1"/>
  <c r="C28" i="1"/>
  <c r="D28" i="1"/>
  <c r="F28" i="1"/>
  <c r="B55" i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H43" i="2"/>
  <c r="H45" i="2"/>
  <c r="J38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H93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H99" i="2" s="1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H79" i="2"/>
  <c r="D11" i="2"/>
  <c r="J10" i="2"/>
  <c r="F10" i="2"/>
  <c r="B15" i="1"/>
  <c r="B4" i="1"/>
  <c r="L33" i="2"/>
  <c r="H59" i="2"/>
  <c r="W67" i="2"/>
  <c r="T84" i="2"/>
  <c r="M90" i="2"/>
  <c r="H140" i="2"/>
  <c r="H139" i="2" s="1"/>
  <c r="D112" i="1"/>
  <c r="D8" i="3" s="1"/>
  <c r="B112" i="1"/>
  <c r="B8" i="3" s="1"/>
  <c r="B10" i="3" s="1"/>
  <c r="C15" i="1"/>
  <c r="U54" i="2" l="1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10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D17" i="3"/>
  <c r="D18" i="3" s="1"/>
  <c r="C17" i="3"/>
  <c r="C18" i="3" s="1"/>
  <c r="C14" i="3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C60" i="5" l="1"/>
  <c r="J27" i="7" l="1"/>
  <c r="J35" i="7" s="1"/>
  <c r="J37" i="7" s="1"/>
  <c r="C16" i="5"/>
  <c r="C3" i="5" s="1"/>
  <c r="C4" i="7" l="1"/>
  <c r="C141" i="5"/>
  <c r="C21" i="7" l="1"/>
  <c r="C23" i="7" s="1"/>
  <c r="C6" i="7"/>
  <c r="C16" i="7"/>
  <c r="C18" i="7" s="1"/>
  <c r="Q168" i="6"/>
  <c r="P168" i="6" l="1"/>
  <c r="N88" i="6" l="1"/>
  <c r="N87" i="6" l="1"/>
  <c r="Q121" i="6"/>
  <c r="P121" i="6" s="1"/>
  <c r="Q119" i="6"/>
  <c r="P119" i="6" s="1"/>
  <c r="Q117" i="6"/>
  <c r="P117" i="6" s="1"/>
  <c r="Q116" i="6"/>
  <c r="R101" i="6"/>
  <c r="R105" i="6"/>
  <c r="Q101" i="6"/>
  <c r="Q102" i="6"/>
  <c r="P102" i="6" s="1"/>
  <c r="Q104" i="6"/>
  <c r="P104" i="6" s="1"/>
  <c r="Q105" i="6"/>
  <c r="Q106" i="6"/>
  <c r="P106" i="6" s="1"/>
  <c r="Q107" i="6"/>
  <c r="P107" i="6" s="1"/>
  <c r="Q100" i="6"/>
  <c r="Q94" i="6"/>
  <c r="R88" i="6"/>
  <c r="P101" i="6" l="1"/>
  <c r="R87" i="6"/>
  <c r="P94" i="6"/>
  <c r="P93" i="6" s="1"/>
  <c r="Q93" i="6"/>
  <c r="R99" i="6"/>
  <c r="P105" i="6"/>
  <c r="Q115" i="6"/>
  <c r="P116" i="6"/>
  <c r="P115" i="6" s="1"/>
  <c r="Q99" i="6"/>
  <c r="P100" i="6"/>
  <c r="P99" i="6" l="1"/>
  <c r="R181" i="6"/>
  <c r="R180" i="6" s="1"/>
  <c r="Q181" i="6"/>
  <c r="R167" i="6"/>
  <c r="R164" i="6" s="1"/>
  <c r="R154" i="6" s="1"/>
  <c r="Q167" i="6"/>
  <c r="Q165" i="6"/>
  <c r="P165" i="6" s="1"/>
  <c r="Q163" i="6"/>
  <c r="R149" i="6"/>
  <c r="Q149" i="6"/>
  <c r="Q144" i="6"/>
  <c r="Q138" i="6"/>
  <c r="Q123" i="6"/>
  <c r="Q118" i="6"/>
  <c r="P118" i="6" s="1"/>
  <c r="Q114" i="6"/>
  <c r="P114" i="6" s="1"/>
  <c r="R113" i="6"/>
  <c r="Q113" i="6"/>
  <c r="Q112" i="6"/>
  <c r="P112" i="6" s="1"/>
  <c r="Q111" i="6"/>
  <c r="P111" i="6" s="1"/>
  <c r="R110" i="6"/>
  <c r="Q110" i="6"/>
  <c r="Q109" i="6"/>
  <c r="Q98" i="6"/>
  <c r="P98" i="6" s="1"/>
  <c r="Q88" i="6"/>
  <c r="R81" i="6"/>
  <c r="Q64" i="6"/>
  <c r="Q59" i="6"/>
  <c r="Q44" i="6"/>
  <c r="Q28" i="6"/>
  <c r="P28" i="6" s="1"/>
  <c r="Q27" i="6"/>
  <c r="R19" i="6"/>
  <c r="Q17" i="6"/>
  <c r="P113" i="6" l="1"/>
  <c r="R108" i="6"/>
  <c r="R97" i="6" s="1"/>
  <c r="Q87" i="6"/>
  <c r="Q78" i="6" s="1"/>
  <c r="P88" i="6"/>
  <c r="P87" i="6" s="1"/>
  <c r="Q180" i="6"/>
  <c r="P181" i="6"/>
  <c r="P180" i="6" s="1"/>
  <c r="P110" i="6"/>
  <c r="P123" i="6"/>
  <c r="P122" i="6" s="1"/>
  <c r="Q122" i="6"/>
  <c r="P27" i="6"/>
  <c r="P25" i="6" s="1"/>
  <c r="P24" i="6" s="1"/>
  <c r="Q25" i="6"/>
  <c r="Q24" i="6" s="1"/>
  <c r="Q143" i="6"/>
  <c r="Q142" i="6" s="1"/>
  <c r="P144" i="6"/>
  <c r="P143" i="6" s="1"/>
  <c r="P149" i="6"/>
  <c r="R142" i="6"/>
  <c r="P59" i="6"/>
  <c r="P55" i="6" s="1"/>
  <c r="Q55" i="6"/>
  <c r="Q135" i="6"/>
  <c r="Q133" i="6" s="1"/>
  <c r="P138" i="6"/>
  <c r="P135" i="6" s="1"/>
  <c r="P133" i="6" s="1"/>
  <c r="P44" i="6"/>
  <c r="P41" i="6" s="1"/>
  <c r="P38" i="6" s="1"/>
  <c r="Q41" i="6"/>
  <c r="Q38" i="6" s="1"/>
  <c r="P17" i="6"/>
  <c r="Q16" i="6"/>
  <c r="Q10" i="6" s="1"/>
  <c r="R16" i="6"/>
  <c r="R10" i="6" s="1"/>
  <c r="P19" i="6"/>
  <c r="R79" i="6"/>
  <c r="R78" i="6" s="1"/>
  <c r="P81" i="6"/>
  <c r="P79" i="6" s="1"/>
  <c r="P167" i="6"/>
  <c r="P164" i="6" s="1"/>
  <c r="Q164" i="6"/>
  <c r="P64" i="6"/>
  <c r="P62" i="6" s="1"/>
  <c r="Q62" i="6"/>
  <c r="Q108" i="6"/>
  <c r="P109" i="6"/>
  <c r="Q159" i="6"/>
  <c r="P163" i="6"/>
  <c r="P159" i="6" s="1"/>
  <c r="P54" i="6" l="1"/>
  <c r="Q54" i="6"/>
  <c r="P108" i="6"/>
  <c r="P16" i="6"/>
  <c r="P10" i="6" s="1"/>
  <c r="P78" i="6"/>
  <c r="Q154" i="6"/>
  <c r="P142" i="6"/>
  <c r="R8" i="6"/>
  <c r="E9" i="7" s="1"/>
  <c r="P154" i="6"/>
  <c r="L31" i="7" l="1"/>
  <c r="E10" i="7"/>
  <c r="N181" i="6" l="1"/>
  <c r="N180" i="6" s="1"/>
  <c r="M181" i="6"/>
  <c r="N167" i="6"/>
  <c r="N164" i="6" s="1"/>
  <c r="N154" i="6" s="1"/>
  <c r="M167" i="6"/>
  <c r="M165" i="6"/>
  <c r="L165" i="6" s="1"/>
  <c r="M163" i="6"/>
  <c r="N149" i="6"/>
  <c r="M149" i="6"/>
  <c r="M144" i="6"/>
  <c r="M180" i="6" l="1"/>
  <c r="L181" i="6"/>
  <c r="L180" i="6" s="1"/>
  <c r="M143" i="6"/>
  <c r="M142" i="6" s="1"/>
  <c r="L144" i="6"/>
  <c r="L143" i="6" s="1"/>
  <c r="L149" i="6"/>
  <c r="N142" i="6"/>
  <c r="L167" i="6"/>
  <c r="L164" i="6" s="1"/>
  <c r="M164" i="6"/>
  <c r="L163" i="6"/>
  <c r="L159" i="6" s="1"/>
  <c r="M159" i="6"/>
  <c r="M138" i="6"/>
  <c r="M123" i="6"/>
  <c r="M118" i="6"/>
  <c r="L118" i="6" s="1"/>
  <c r="M114" i="6"/>
  <c r="L114" i="6" s="1"/>
  <c r="N113" i="6"/>
  <c r="M113" i="6"/>
  <c r="M112" i="6"/>
  <c r="L112" i="6" s="1"/>
  <c r="M111" i="6"/>
  <c r="L111" i="6" s="1"/>
  <c r="N110" i="6"/>
  <c r="M110" i="6"/>
  <c r="M109" i="6"/>
  <c r="M98" i="6"/>
  <c r="L98" i="6" s="1"/>
  <c r="M94" i="6"/>
  <c r="M88" i="6"/>
  <c r="N81" i="6"/>
  <c r="M154" i="6" l="1"/>
  <c r="N108" i="6"/>
  <c r="N97" i="6" s="1"/>
  <c r="M87" i="6"/>
  <c r="M78" i="6" s="1"/>
  <c r="L88" i="6"/>
  <c r="L87" i="6" s="1"/>
  <c r="L110" i="6"/>
  <c r="L123" i="6"/>
  <c r="L122" i="6" s="1"/>
  <c r="M122" i="6"/>
  <c r="L113" i="6"/>
  <c r="L142" i="6"/>
  <c r="L138" i="6"/>
  <c r="L135" i="6" s="1"/>
  <c r="L133" i="6" s="1"/>
  <c r="M135" i="6"/>
  <c r="M133" i="6" s="1"/>
  <c r="L81" i="6"/>
  <c r="L79" i="6" s="1"/>
  <c r="L78" i="6" s="1"/>
  <c r="N79" i="6"/>
  <c r="N78" i="6" s="1"/>
  <c r="L154" i="6"/>
  <c r="L94" i="6"/>
  <c r="L93" i="6" s="1"/>
  <c r="M93" i="6"/>
  <c r="M108" i="6"/>
  <c r="L109" i="6"/>
  <c r="M120" i="6"/>
  <c r="M64" i="6"/>
  <c r="M59" i="6"/>
  <c r="M44" i="6"/>
  <c r="M28" i="6"/>
  <c r="L28" i="6" s="1"/>
  <c r="M27" i="6"/>
  <c r="N19" i="6"/>
  <c r="M17" i="6"/>
  <c r="L108" i="6" l="1"/>
  <c r="L27" i="6"/>
  <c r="L25" i="6" s="1"/>
  <c r="L24" i="6" s="1"/>
  <c r="M25" i="6"/>
  <c r="M24" i="6" s="1"/>
  <c r="L59" i="6"/>
  <c r="L55" i="6" s="1"/>
  <c r="M55" i="6"/>
  <c r="L44" i="6"/>
  <c r="L41" i="6" s="1"/>
  <c r="L38" i="6" s="1"/>
  <c r="M41" i="6"/>
  <c r="M38" i="6" s="1"/>
  <c r="M16" i="6"/>
  <c r="M10" i="6" s="1"/>
  <c r="L17" i="6"/>
  <c r="L19" i="6"/>
  <c r="N16" i="6"/>
  <c r="N10" i="6" s="1"/>
  <c r="N8" i="6" s="1"/>
  <c r="D9" i="7" s="1"/>
  <c r="D10" i="7" s="1"/>
  <c r="L64" i="6"/>
  <c r="L62" i="6" s="1"/>
  <c r="M62" i="6"/>
  <c r="L120" i="6"/>
  <c r="M97" i="6"/>
  <c r="Q120" i="6"/>
  <c r="L54" i="6" l="1"/>
  <c r="L16" i="6"/>
  <c r="L10" i="6" s="1"/>
  <c r="L97" i="6"/>
  <c r="K31" i="7"/>
  <c r="M54" i="6"/>
  <c r="M8" i="6" s="1"/>
  <c r="L8" i="6" s="1"/>
  <c r="P120" i="6"/>
  <c r="P97" i="6" s="1"/>
  <c r="Q97" i="6"/>
  <c r="Q8" i="6" s="1"/>
  <c r="D5" i="7" l="1"/>
  <c r="D22" i="7" s="1"/>
  <c r="D23" i="7" s="1"/>
  <c r="P8" i="6"/>
  <c r="E5" i="7"/>
  <c r="D17" i="7" l="1"/>
  <c r="D18" i="7" s="1"/>
  <c r="D6" i="7"/>
  <c r="K30" i="7"/>
  <c r="K36" i="7" s="1"/>
  <c r="K37" i="7" s="1"/>
  <c r="E17" i="7"/>
  <c r="E18" i="7" s="1"/>
  <c r="E6" i="7"/>
  <c r="E22" i="7"/>
  <c r="E23" i="7" s="1"/>
  <c r="L30" i="7"/>
  <c r="L36" i="7" s="1"/>
  <c r="L37" i="7" s="1"/>
</calcChain>
</file>

<file path=xl/comments1.xml><?xml version="1.0" encoding="utf-8"?>
<comments xmlns="http://schemas.openxmlformats.org/spreadsheetml/2006/main">
  <authors>
    <author>kovacikova</author>
  </authors>
  <commentList>
    <comment ref="B54" authorId="0" shapeId="0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poistné 1 000 EUR
stávkové kanc. 6 000 EUR
rulety 3 000 EUR
videohry 130 000 EUR</t>
        </r>
      </text>
    </comment>
    <comment ref="D62" authorId="0" shapeId="0">
      <text>
        <r>
          <rPr>
            <b/>
            <sz val="9"/>
            <color indexed="81"/>
            <rFont val="Segoe UI"/>
            <charset val="1"/>
          </rPr>
          <t>kovacikova:</t>
        </r>
        <r>
          <rPr>
            <sz val="9"/>
            <color indexed="81"/>
            <rFont val="Segoe UI"/>
            <charset val="1"/>
          </rPr>
          <t xml:space="preserve">
ZSE 350
GG 1500
Poštová banka 1000
Večanské slávnosti 200</t>
        </r>
      </text>
    </comment>
  </commentList>
</comments>
</file>

<file path=xl/comments2.xml><?xml version="1.0" encoding="utf-8"?>
<comments xmlns="http://schemas.openxmlformats.org/spreadsheetml/2006/main">
  <authors>
    <author/>
    <author>kovacikova</author>
  </authors>
  <commentList>
    <comment ref="D6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sharedStrings.xml><?xml version="1.0" encoding="utf-8"?>
<sst xmlns="http://schemas.openxmlformats.org/spreadsheetml/2006/main" count="1087" uniqueCount="713">
  <si>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</si>
  <si>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</si>
  <si>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</si>
  <si>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</si>
  <si>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</si>
  <si>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</si>
  <si>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</si>
  <si>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</si>
  <si>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</si>
  <si>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</si>
  <si>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</si>
  <si>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</si>
  <si>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</si>
  <si>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</si>
  <si>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</si>
  <si>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</si>
  <si>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</si>
  <si>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</si>
  <si>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</si>
  <si>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</si>
  <si>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</si>
  <si>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</si>
  <si>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</si>
  <si>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</si>
  <si>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</si>
  <si>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</si>
  <si>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</si>
  <si>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</si>
  <si>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</si>
  <si>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</si>
  <si>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</si>
  <si>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</si>
  <si>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</si>
  <si>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</si>
  <si>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</si>
  <si>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</si>
  <si>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</si>
  <si>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</si>
  <si>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</si>
  <si>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</si>
  <si>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</si>
  <si>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</si>
  <si>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</si>
  <si>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</si>
  <si>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</si>
  <si>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</si>
  <si>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</si>
  <si>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</si>
  <si>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</si>
  <si>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</si>
  <si>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</si>
  <si>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</si>
  <si>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</si>
  <si>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</si>
  <si>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</si>
  <si>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</si>
  <si>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</si>
  <si>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</si>
  <si>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</si>
  <si>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</si>
  <si>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</si>
  <si>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</si>
  <si>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</si>
  <si>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</si>
  <si>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</si>
  <si>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</si>
  <si>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</si>
  <si>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</si>
  <si>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</si>
  <si>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</si>
  <si>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</si>
  <si>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</si>
  <si>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</si>
  <si>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</si>
  <si>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</si>
  <si>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</si>
  <si>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</si>
  <si>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</si>
  <si>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</si>
  <si>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</si>
  <si>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</si>
  <si>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</si>
  <si>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</si>
  <si>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</si>
  <si>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</si>
  <si>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</si>
  <si>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</si>
  <si>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</si>
  <si>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</si>
  <si>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</si>
  <si>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</si>
  <si>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</si>
  <si>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</si>
  <si>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</si>
  <si>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</si>
  <si>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</si>
  <si>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</si>
  <si>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</si>
  <si>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</si>
  <si>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</si>
  <si>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</si>
  <si>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</si>
  <si>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</si>
  <si>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</si>
  <si>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</si>
  <si>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</si>
  <si>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</si>
  <si>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</si>
  <si>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</si>
  <si>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</si>
  <si>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</si>
  <si>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</si>
  <si>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</si>
  <si>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</si>
  <si>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</si>
  <si>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</si>
  <si>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</si>
  <si>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</si>
  <si>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</si>
  <si>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</si>
  <si>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</si>
  <si>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</si>
  <si>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</si>
  <si>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</si>
  <si>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</si>
  <si>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</si>
  <si>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</si>
  <si>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</si>
  <si>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</si>
  <si>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</si>
  <si>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</si>
  <si>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</si>
  <si>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</si>
  <si>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</si>
  <si>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</si>
  <si>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</si>
  <si>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</si>
  <si>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</si>
  <si>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</si>
  <si>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</si>
  <si>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</si>
  <si>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</si>
  <si>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</si>
  <si>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</si>
  <si>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</si>
  <si>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</si>
  <si>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</si>
  <si>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</si>
  <si>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</si>
  <si>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</si>
  <si>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</si>
  <si>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</si>
  <si>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</si>
  <si>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</si>
  <si>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</si>
  <si>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</si>
  <si>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</si>
  <si>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</si>
  <si>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</si>
  <si>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</si>
  <si>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</si>
  <si>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</si>
  <si>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</si>
  <si>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</si>
  <si>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</si>
  <si>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</si>
  <si>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</si>
  <si>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</si>
  <si>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</si>
  <si>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</si>
  <si>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</si>
  <si>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</si>
  <si>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</si>
  <si>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</si>
  <si>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</si>
  <si>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</si>
  <si>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</si>
  <si>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</si>
  <si>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</si>
  <si>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</si>
  <si>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</si>
  <si>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</si>
  <si>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</si>
  <si>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</si>
  <si>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</si>
  <si>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</si>
  <si>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</si>
  <si>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</si>
  <si>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</si>
  <si>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</si>
  <si>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</si>
  <si>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</si>
  <si>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</si>
  <si>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</si>
  <si>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</si>
  <si>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</si>
  <si>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</si>
  <si>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</si>
  <si>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</si>
  <si>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</si>
  <si>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</si>
  <si>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</si>
  <si>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</si>
  <si>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</si>
  <si>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</si>
  <si>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</si>
  <si>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</si>
  <si>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</si>
  <si>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</si>
  <si>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</si>
  <si>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</si>
  <si>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</si>
  <si>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</si>
  <si>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</si>
  <si>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</si>
  <si>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</si>
  <si>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</si>
  <si>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</si>
  <si>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</si>
  <si>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</si>
  <si>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</si>
  <si>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</si>
  <si>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</si>
  <si>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</si>
  <si>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</si>
  <si>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</si>
  <si>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</si>
  <si>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</si>
  <si>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</si>
  <si>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</si>
  <si>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</si>
  <si>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</si>
  <si>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</si>
  <si>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</si>
  <si>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</si>
  <si>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</si>
  <si>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</si>
  <si>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</si>
  <si>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</si>
  <si>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</si>
  <si>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</si>
  <si>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</si>
  <si>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</si>
  <si>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</si>
  <si>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</si>
  <si>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</si>
  <si>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</si>
  <si>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</si>
  <si>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</si>
  <si>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</si>
  <si>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</si>
  <si>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</si>
  <si>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</si>
  <si>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</si>
  <si>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</si>
  <si>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</si>
  <si>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</si>
  <si>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</si>
  <si>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</si>
  <si>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</si>
  <si>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</si>
  <si>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</si>
  <si>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</si>
  <si>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</si>
  <si>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</si>
  <si>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</si>
  <si>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</si>
  <si>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</si>
  <si>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</si>
  <si>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</si>
  <si>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</si>
  <si>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</si>
  <si>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</si>
  <si>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</si>
  <si>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</si>
  <si>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</si>
  <si>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</si>
  <si>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</si>
  <si>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</si>
  <si>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</si>
  <si>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</si>
  <si>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</si>
  <si>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</si>
  <si>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</si>
  <si>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</si>
  <si>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</si>
  <si>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</si>
  <si>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</si>
  <si>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</si>
  <si>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</si>
  <si>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</si>
  <si>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</si>
  <si>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</si>
  <si>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</si>
  <si>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</si>
  <si>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</si>
  <si>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</si>
  <si>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</si>
  <si>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</si>
  <si>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</si>
  <si>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</si>
  <si>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</si>
  <si>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</si>
  <si>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</si>
  <si>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</si>
  <si>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</si>
  <si>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</si>
  <si>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</si>
  <si>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</si>
  <si>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</si>
  <si>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</si>
  <si>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</si>
  <si>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</si>
  <si>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</si>
  <si>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</si>
  <si>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</si>
  <si>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</si>
  <si>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</si>
  <si>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</si>
  <si>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</si>
  <si>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</si>
  <si>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</si>
  <si>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</si>
  <si>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</si>
  <si>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</si>
  <si>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</si>
  <si>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</si>
  <si>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</si>
  <si>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</si>
  <si>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</si>
  <si>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</si>
  <si>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</si>
  <si>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</si>
  <si>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</si>
  <si>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</si>
  <si>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</si>
  <si>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</si>
  <si>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</si>
  <si>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</si>
  <si>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</si>
  <si>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</si>
  <si>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</si>
  <si>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</si>
  <si>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</si>
  <si>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</si>
  <si>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</si>
  <si>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</si>
  <si>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</si>
  <si>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</si>
  <si>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</si>
  <si>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</si>
  <si>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</si>
  <si>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</si>
  <si>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</si>
  <si>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</si>
  <si>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</si>
  <si>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</si>
  <si>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</si>
  <si>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</si>
  <si>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</si>
  <si>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</si>
  <si>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</si>
  <si>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</si>
  <si>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</si>
  <si>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</si>
  <si>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</si>
  <si>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</si>
  <si>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</si>
  <si>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</si>
  <si>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</si>
  <si>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</si>
  <si>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</si>
  <si>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</si>
  <si>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</si>
  <si>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</si>
  <si>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</si>
  <si>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</si>
  <si>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</si>
  <si>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</si>
  <si>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</si>
  <si>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</si>
  <si>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</si>
  <si>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</si>
  <si>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</si>
  <si>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</si>
  <si>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</si>
  <si>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</si>
  <si>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</si>
  <si>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</si>
  <si>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</si>
  <si>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</si>
  <si>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</si>
  <si>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</si>
  <si>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</si>
  <si>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podprog 13.9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</si>
  <si>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</si>
  <si>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</si>
  <si>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</si>
  <si>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</si>
  <si>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</si>
  <si>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</si>
  <si>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</si>
  <si>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</si>
  <si>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</si>
  <si>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</si>
  <si>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</si>
  <si>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</si>
  <si>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</si>
  <si>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</si>
  <si>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</si>
  <si>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</si>
  <si>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</si>
  <si>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</si>
  <si>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311 grant Cena Jána Johanidesa</t>
  </si>
  <si>
    <t xml:space="preserve">311 grant PRINED 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</si>
  <si>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</si>
  <si>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</si>
  <si>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</si>
  <si>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</si>
  <si>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</si>
  <si>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</si>
  <si>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</si>
  <si>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Hlavné kategórie 
ekonomickej klasifikácie</t>
  </si>
  <si>
    <t>Názov ekonomickej klasifikácie</t>
  </si>
  <si>
    <t>Daňové príjmy</t>
  </si>
  <si>
    <t>Nedaňové príjmy</t>
  </si>
  <si>
    <t>Granty a transfery</t>
  </si>
  <si>
    <t>Príjmy z transakcií s finanč. akt. a pas.</t>
  </si>
  <si>
    <t>Prijaté úvery a návratné finančné výpomoci</t>
  </si>
  <si>
    <t>Výdavky z transakcií s finanč. akt. a pas.</t>
  </si>
  <si>
    <t>Dotácia pre zabezpečovanie zdravých životných podmienok a bezpečnosti obyvateľov</t>
  </si>
  <si>
    <t>MŠ Bernolákova ul.</t>
  </si>
  <si>
    <t>321, 341 Verejné osvetlenie</t>
  </si>
  <si>
    <t>321,341 Domov dôchodcov Šaľa</t>
  </si>
  <si>
    <t>Bežné a kapitálové príjmy</t>
  </si>
  <si>
    <t>Bežné a kapitálové výdavky</t>
  </si>
  <si>
    <t>321 multifunkčné ihrisko</t>
  </si>
  <si>
    <t>321 rozšírenie kamerového systému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</si>
  <si>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</si>
  <si>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</si>
  <si>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</si>
  <si>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</si>
  <si>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</si>
  <si>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</si>
  <si>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</si>
  <si>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</si>
  <si>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</si>
  <si>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</si>
  <si>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321 dar Duslo ihrisko</t>
  </si>
  <si>
    <t>312001 dotácie voľby, referendum</t>
  </si>
  <si>
    <t>311 grant VO 2. etapa bežné</t>
  </si>
  <si>
    <t>311 grant chránená dielňa</t>
  </si>
  <si>
    <t>292 refundácie, kolky, ostatné príjmy, Nemčeková</t>
  </si>
  <si>
    <t>Príjmy 100-500</t>
  </si>
  <si>
    <t>Výdavky 600-800</t>
  </si>
  <si>
    <t>1.</t>
  </si>
  <si>
    <t>04.4.3. 716</t>
  </si>
  <si>
    <t>3.</t>
  </si>
  <si>
    <t>01.1.1. 717 002</t>
  </si>
  <si>
    <t>06.4.0. 717 002</t>
  </si>
  <si>
    <t>Modernizácia VO</t>
  </si>
  <si>
    <t>7.</t>
  </si>
  <si>
    <t>04.5.1. 717 002</t>
  </si>
  <si>
    <t>9.</t>
  </si>
  <si>
    <t>09.</t>
  </si>
  <si>
    <t xml:space="preserve">MsKS - prenosné zastrešenie </t>
  </si>
  <si>
    <t>06.2.0. 717 001</t>
  </si>
  <si>
    <t>12.</t>
  </si>
  <si>
    <t>15.</t>
  </si>
  <si>
    <t>5 % spoluúčasť mesta na projektoch EÚ</t>
  </si>
  <si>
    <t>Kapitálové výdavky spolu</t>
  </si>
  <si>
    <t xml:space="preserve">Projektová dokumentácia </t>
  </si>
  <si>
    <t>10.</t>
  </si>
  <si>
    <t>08.2.0. 717 003</t>
  </si>
  <si>
    <t>Domov dôchodcov - rozpočtová org.</t>
  </si>
  <si>
    <t>Zariadenie pre seniorov</t>
  </si>
  <si>
    <t>14.</t>
  </si>
  <si>
    <t>06.6.0. 717 001</t>
  </si>
  <si>
    <t>Technická vybavenosť k bytom - vlastné zdroje</t>
  </si>
  <si>
    <t>321 grant ZŠ Hollého</t>
  </si>
  <si>
    <t>311 sponzorsto MsKS</t>
  </si>
  <si>
    <t>223 vlastné príjmy škôl a školských zariadení</t>
  </si>
  <si>
    <t xml:space="preserve">311 Grant pontis </t>
  </si>
  <si>
    <t>311 grant - dobrovol. požiarny zbor</t>
  </si>
  <si>
    <t>311 grant telocvične</t>
  </si>
  <si>
    <t>311 grant MVSR - syntetická DNA</t>
  </si>
  <si>
    <t>311 grant Duslo</t>
  </si>
  <si>
    <t>311 grant COOP Jednota</t>
  </si>
  <si>
    <t>321 grant SPP</t>
  </si>
  <si>
    <t>321 grant MVSR - syntetická DNA</t>
  </si>
  <si>
    <t>321 grant ZŠ Ľ. Štúra - rekonštrukcia telocvične</t>
  </si>
  <si>
    <t>311 grant obnova kaplnky - SLSP, cirkev</t>
  </si>
  <si>
    <t>311 grant OZ Spectra - hokej</t>
  </si>
  <si>
    <t>311 grant ZVaK</t>
  </si>
  <si>
    <t>321 grant OZ Spectra - MsKS audiotechnika</t>
  </si>
  <si>
    <t>311 grant SLSP - Tvoríme tradične</t>
  </si>
  <si>
    <t>6.</t>
  </si>
  <si>
    <t>311 grant Reiffeisen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</si>
  <si>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</si>
  <si>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</si>
  <si>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</si>
  <si>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</si>
  <si>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</si>
  <si>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Klienstke centrum</t>
  </si>
  <si>
    <t>Zníženie energtickej náročnosti MsÚ</t>
  </si>
  <si>
    <t>Stanovištia kontajnerov</t>
  </si>
  <si>
    <t>Rekonštrukcia chodníkov</t>
  </si>
  <si>
    <t>ZŠ Ľ. Štúra so ŠJ a ŠKD- rekonšt. soc. zariadení a kanaliz.</t>
  </si>
  <si>
    <t>MsKS - zastrešenie hľadiska</t>
  </si>
  <si>
    <t>08.2.0. 717 002</t>
  </si>
  <si>
    <t>rekonštrukcia budovy SD Veča</t>
  </si>
  <si>
    <t>Výstavba bytov _ bytový dom A - 116 b.j.zo ŠFRB</t>
  </si>
  <si>
    <t>Technická vybavenosť k bytom - dotácia</t>
  </si>
  <si>
    <t>223 ostatné príjmy MsKS (kurzy, výlep plagátov)</t>
  </si>
  <si>
    <t>292 vratky</t>
  </si>
  <si>
    <t>01.1.1. 711 003</t>
  </si>
  <si>
    <t>06.2.0. 711 001</t>
  </si>
  <si>
    <t>312008 NSK - šport, kultúra, mapa</t>
  </si>
  <si>
    <t>450 rezervný fond</t>
  </si>
  <si>
    <t>rozpočet 
2018</t>
  </si>
  <si>
    <t>rozpočet 2018</t>
  </si>
  <si>
    <t xml:space="preserve">
rozpočet 2018</t>
  </si>
  <si>
    <t>rozpočet
2018</t>
  </si>
  <si>
    <t>Tenis</t>
  </si>
  <si>
    <t xml:space="preserve">321 dotácia z Envirofondu </t>
  </si>
  <si>
    <t>311 grant EFRR - učebne</t>
  </si>
  <si>
    <t>Dopravný generel</t>
  </si>
  <si>
    <t>Cyklotrasa</t>
  </si>
  <si>
    <t>MŠ Hollého so ŠJ - kuchynský robot</t>
  </si>
  <si>
    <t>MŠ 8. mája - mangel</t>
  </si>
  <si>
    <t>ZŠ s MŠ Bernolákova - rekonštrukcia vykurovacieho systému</t>
  </si>
  <si>
    <t>CVČ - rek. soc. zar., výmenia okien a dverí</t>
  </si>
  <si>
    <t>223 príjmy školské jedálne - potraviny</t>
  </si>
  <si>
    <t>Podprog. 9.8.</t>
  </si>
  <si>
    <t>Školské jedálne - potraviny</t>
  </si>
  <si>
    <t>321 dotácia MŽP SR - zníženie energ. náročnosti budovy MsÚ</t>
  </si>
  <si>
    <t>500 úver ŠFRB</t>
  </si>
  <si>
    <t>5.</t>
  </si>
  <si>
    <t>Zimný štadión - rolba</t>
  </si>
  <si>
    <t>08.1.0. 713 005</t>
  </si>
  <si>
    <t>Zimný štadión - monitoring čpavku</t>
  </si>
  <si>
    <t>Klasifikácia</t>
  </si>
  <si>
    <t>Výkup pozemkov (cyklotrasa )</t>
  </si>
  <si>
    <t>04.5.1. 717 001</t>
  </si>
  <si>
    <t>rekonštrukcia budovy DK Šaľa</t>
  </si>
  <si>
    <t>08.4.0. 717 002</t>
  </si>
  <si>
    <t>01.1.1. 713 002</t>
  </si>
  <si>
    <t>Spolu  rozpis na školy</t>
  </si>
  <si>
    <t>Program      Podprogram                              Prvok</t>
  </si>
  <si>
    <t>Škola                Zariadenie</t>
  </si>
  <si>
    <t>Projekty učební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</si>
  <si>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</si>
  <si>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</si>
  <si>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</si>
  <si>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</si>
  <si>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</si>
  <si>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</si>
  <si>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</si>
  <si>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</si>
  <si>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</si>
  <si>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ŠJ potraviny</t>
  </si>
  <si>
    <t>BV Normatívne     PK+PDFO</t>
  </si>
  <si>
    <t>Normatívne</t>
  </si>
  <si>
    <t>Osobitné     dotácie</t>
  </si>
  <si>
    <t>Navrh Rozp Pr 9 Vzd 2018</t>
  </si>
  <si>
    <t>2017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</si>
  <si>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</si>
  <si>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</si>
  <si>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</si>
  <si>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</si>
  <si>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</si>
  <si>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</si>
  <si>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</si>
  <si>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</si>
  <si>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</si>
  <si>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</si>
  <si>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</si>
  <si>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</si>
  <si>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</si>
  <si>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</si>
  <si>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</si>
  <si>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</si>
  <si>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</si>
  <si>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</si>
  <si>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</si>
  <si>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</si>
  <si>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</si>
  <si>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</si>
  <si>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</si>
  <si>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</si>
  <si>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</si>
  <si>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</si>
  <si>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</si>
  <si>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</si>
  <si>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</si>
  <si>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</si>
  <si>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</si>
  <si>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</si>
  <si>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</si>
  <si>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</si>
  <si>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</si>
  <si>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</si>
  <si>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</si>
  <si>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</si>
  <si>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</si>
  <si>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</si>
  <si>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</si>
  <si>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</si>
  <si>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</si>
  <si>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</si>
  <si>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</si>
  <si>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</si>
  <si>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</si>
  <si>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</si>
  <si>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za mimoriadne výsledky</t>
  </si>
  <si>
    <t>na stravu</t>
  </si>
  <si>
    <t>na školské potreby</t>
  </si>
  <si>
    <t>na mzdu za asistenta učiteľa</t>
  </si>
  <si>
    <t>Škola v prírode</t>
  </si>
  <si>
    <t>Lyžiarsky výcvik</t>
  </si>
  <si>
    <t>jazykové učebnice</t>
  </si>
  <si>
    <t>prvouka</t>
  </si>
  <si>
    <t>sociálne znevýhodnený</t>
  </si>
  <si>
    <t>9.6.</t>
  </si>
  <si>
    <t>9.7.</t>
  </si>
  <si>
    <t>9.8.</t>
  </si>
  <si>
    <t>ŠJ - potraviny</t>
  </si>
  <si>
    <t>Rozpočet spolu</t>
  </si>
  <si>
    <t>Rekonštrukcia bývalej MŠ Palárika</t>
  </si>
  <si>
    <t>ZŠ J.C. Hronského so ŠJ a ŠKD - ohrievač výd. pultu</t>
  </si>
  <si>
    <t>revitalizácia vnútrobloku sídlisko Veča</t>
  </si>
  <si>
    <t>Výstavba bytov _ bytový dom B1 a B2 - 2*17 b.j.zo ŠFRB</t>
  </si>
  <si>
    <t>plnenie 2018</t>
  </si>
  <si>
    <t>skutočnosť 2018</t>
  </si>
  <si>
    <t>MsÚ - softvér</t>
  </si>
  <si>
    <t>MsÚ - výpočtová technika</t>
  </si>
  <si>
    <t xml:space="preserve">04.5.1. 716 </t>
  </si>
  <si>
    <t>PD - cyklotrasa</t>
  </si>
  <si>
    <t>08.4.0. 711 003</t>
  </si>
  <si>
    <t>Cintorín Veča - chodníky</t>
  </si>
  <si>
    <t>Cintorín Veča - software hrobových miest</t>
  </si>
  <si>
    <t>Cintorín Veča - fotosnímka</t>
  </si>
  <si>
    <t>08.4.0. 717 001</t>
  </si>
  <si>
    <t>Nový cintorín - oplotenie , chodníky</t>
  </si>
  <si>
    <t>Výstavba chodníka - vratka</t>
  </si>
  <si>
    <t>04.5.1. 719 014</t>
  </si>
  <si>
    <t>311 dary, sponzorstvo</t>
  </si>
  <si>
    <t>321 grant MVSR - osvetlenie</t>
  </si>
  <si>
    <t>321 dar VO</t>
  </si>
  <si>
    <t>1. úprava rozpočtu 2018</t>
  </si>
  <si>
    <t>rozpočet 2018 po 1. úprave</t>
  </si>
  <si>
    <t xml:space="preserve">Tabuľka č. 1 Návrh na úpravu rozpočtu príjmov na rok 2018 </t>
  </si>
  <si>
    <t>453 účelovo viazané prostriedky z pred. rokov, jedálne</t>
  </si>
  <si>
    <t xml:space="preserve">  Tabuľka č. 2 Návrh na úpravu  rozpočtu výdavkov na rok 2018 </t>
  </si>
  <si>
    <t>450 prebytok z roka 2017 a prevod z rez. Fondu</t>
  </si>
  <si>
    <t>321 grant cykotrasa</t>
  </si>
  <si>
    <t>06.2.0. 717 002</t>
  </si>
  <si>
    <t>Cintorín Šaľa - rekonštrukcia kríža</t>
  </si>
  <si>
    <t>321 grant vnútroblok</t>
  </si>
  <si>
    <t>321 grant SD Veča</t>
  </si>
  <si>
    <t>Rekonštrukcia skladu</t>
  </si>
  <si>
    <t xml:space="preserve">08.4.0. 711 005 </t>
  </si>
  <si>
    <t>05.1.0. 717 002</t>
  </si>
  <si>
    <t>11.</t>
  </si>
  <si>
    <t>08.1.0. 717 002</t>
  </si>
  <si>
    <t>FŠ - rekonštrukcia vodovodnej prípojky</t>
  </si>
  <si>
    <t>500 prekleňovací úver</t>
  </si>
  <si>
    <t>321 grant polopodzemné kontajnery</t>
  </si>
  <si>
    <t>456 zábezpeka byty</t>
  </si>
  <si>
    <t>450 prevod prostriedkov z FRB</t>
  </si>
  <si>
    <t>321 grant ihrisko 8. mája</t>
  </si>
  <si>
    <t>Multifunkčné ihrisko MAJK</t>
  </si>
  <si>
    <t>Ihrisko Ul. 8. mája</t>
  </si>
  <si>
    <t>13.</t>
  </si>
  <si>
    <t>DD - klimaizácia</t>
  </si>
  <si>
    <t>DD - auto</t>
  </si>
  <si>
    <t>ZŠ J. Murgaša so ŠJ a ŠKD - ihrisko</t>
  </si>
  <si>
    <t>ZŠ J. Murgaša so ŠJ a ŠKD - kuchynský robot</t>
  </si>
  <si>
    <t>ZŠ J. Hollého so ŠJ a ŠKD - plynový kotol do ŠJ</t>
  </si>
  <si>
    <t>ZŠ J. Hollého so ŠJ a ŠKD - strecha</t>
  </si>
  <si>
    <t>ZŠ L. Štúra - statika telocvične, strecha</t>
  </si>
  <si>
    <t>Detské ihriská</t>
  </si>
  <si>
    <t>Skate park</t>
  </si>
  <si>
    <t>223 príjem jedáleň DD - potraviny</t>
  </si>
  <si>
    <t xml:space="preserve">Tabuľka č. 3 Sumár úpravy príjmov a výdavkov na rok 2018 </t>
  </si>
  <si>
    <t>Tabuľka č. 5  Úprava rozpočtu na rok 2018 v programe 9. Vzdelávanie</t>
  </si>
  <si>
    <t>Tabuľka č. 4 Úprava rozpočtu investícií na rok 2018</t>
  </si>
  <si>
    <t xml:space="preserve">Rekonštrukcia ciest - Horná, Feketeházyho </t>
  </si>
  <si>
    <t>Cintorín Šaľa - rekonštrukcia VO</t>
  </si>
  <si>
    <t>212003 nájomné a réžie byty</t>
  </si>
  <si>
    <t>312 Projekt - Úspešne na trhu práce</t>
  </si>
  <si>
    <t>312 Projekt - Praxou k zamestnávaniu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</si>
  <si>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</si>
  <si>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</si>
  <si>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</si>
  <si>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</si>
  <si>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</si>
  <si>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</si>
  <si>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</si>
  <si>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</si>
  <si>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</si>
  <si>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</si>
  <si>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</si>
  <si>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</si>
  <si>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aktivačný príspevok</t>
  </si>
  <si>
    <t xml:space="preserve">312 dobrovolnícka služba </t>
  </si>
  <si>
    <t>312 audiovizuálny fond</t>
  </si>
  <si>
    <t>312 príjmy MsKS - Zlatá Priadka</t>
  </si>
  <si>
    <t>312 MK SR - workshop creativity</t>
  </si>
  <si>
    <t>312 NSK kultúrne podujatia</t>
  </si>
  <si>
    <t>312 NSK - propagácia</t>
  </si>
  <si>
    <t xml:space="preserve">311 grant NsK </t>
  </si>
  <si>
    <t>312 dotácia MPSVaR SR postele 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</si>
</sst>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0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2"/>
      <color indexed="8"/>
      <name val="Calibri"/>
      <family val="2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7030A0"/>
      <name val="Arial"/>
      <family val="2"/>
      <charset val="238"/>
    </font>
    <font>
      <b/>
      <i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63" fillId="0" borderId="0"/>
  </cellStyleXfs>
  <cellXfs count="693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3" fontId="0" fillId="0" borderId="7" xfId="0" applyNumberFormat="1" applyFill="1" applyBorder="1"/>
    <xf numFmtId="3" fontId="0" fillId="0" borderId="0" xfId="0" applyNumberFormat="1" applyFill="1" applyBorder="1"/>
    <xf numFmtId="0" fontId="0" fillId="0" borderId="0" xfId="0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Font="1" applyBorder="1"/>
    <xf numFmtId="3" fontId="0" fillId="0" borderId="5" xfId="0" applyNumberFormat="1" applyFill="1" applyBorder="1"/>
    <xf numFmtId="0" fontId="11" fillId="0" borderId="5" xfId="0" applyFont="1" applyBorder="1"/>
    <xf numFmtId="3" fontId="0" fillId="0" borderId="6" xfId="0" applyNumberFormat="1" applyFont="1" applyBorder="1"/>
    <xf numFmtId="3" fontId="0" fillId="0" borderId="5" xfId="0" applyNumberFormat="1" applyBorder="1"/>
    <xf numFmtId="3" fontId="0" fillId="0" borderId="9" xfId="0" applyNumberFormat="1" applyFont="1" applyBorder="1"/>
    <xf numFmtId="3" fontId="13" fillId="0" borderId="5" xfId="0" applyNumberFormat="1" applyFont="1" applyFill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3" fontId="13" fillId="0" borderId="5" xfId="0" applyNumberFormat="1" applyFont="1" applyBorder="1"/>
    <xf numFmtId="3" fontId="0" fillId="0" borderId="5" xfId="0" applyNumberFormat="1" applyFont="1" applyBorder="1"/>
    <xf numFmtId="0" fontId="0" fillId="0" borderId="5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0" fontId="0" fillId="0" borderId="5" xfId="0" applyFont="1" applyFill="1" applyBorder="1"/>
    <xf numFmtId="3" fontId="0" fillId="0" borderId="6" xfId="0" applyNumberFormat="1" applyFont="1" applyFill="1" applyBorder="1"/>
    <xf numFmtId="4" fontId="0" fillId="4" borderId="5" xfId="0" applyNumberFormat="1" applyFill="1" applyBorder="1"/>
    <xf numFmtId="0" fontId="0" fillId="0" borderId="0" xfId="0" applyFill="1" applyBorder="1"/>
    <xf numFmtId="0" fontId="0" fillId="0" borderId="0" xfId="0" applyFill="1"/>
    <xf numFmtId="3" fontId="1" fillId="0" borderId="5" xfId="0" applyNumberFormat="1" applyFont="1" applyBorder="1"/>
    <xf numFmtId="3" fontId="0" fillId="0" borderId="6" xfId="0" applyNumberFormat="1" applyFont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3" fontId="0" fillId="0" borderId="14" xfId="0" applyNumberFormat="1" applyFont="1" applyBorder="1"/>
    <xf numFmtId="3" fontId="0" fillId="0" borderId="13" xfId="0" applyNumberFormat="1" applyBorder="1"/>
    <xf numFmtId="3" fontId="4" fillId="3" borderId="3" xfId="0" applyNumberFormat="1" applyFont="1" applyFill="1" applyBorder="1" applyAlignment="1"/>
    <xf numFmtId="3" fontId="0" fillId="0" borderId="6" xfId="0" applyNumberFormat="1" applyBorder="1"/>
    <xf numFmtId="0" fontId="0" fillId="0" borderId="7" xfId="0" applyFont="1" applyBorder="1" applyAlignment="1">
      <alignment horizontal="left"/>
    </xf>
    <xf numFmtId="3" fontId="0" fillId="0" borderId="9" xfId="0" applyNumberFormat="1" applyBorder="1"/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3" fontId="0" fillId="0" borderId="13" xfId="0" applyNumberFormat="1" applyFont="1" applyFill="1" applyBorder="1"/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3" fontId="0" fillId="0" borderId="0" xfId="0" applyNumberFormat="1" applyFill="1"/>
    <xf numFmtId="0" fontId="0" fillId="0" borderId="0" xfId="0" applyAlignment="1"/>
    <xf numFmtId="0" fontId="0" fillId="0" borderId="0" xfId="0" applyFill="1" applyBorder="1" applyAlignment="1"/>
    <xf numFmtId="0" fontId="1" fillId="6" borderId="0" xfId="1" applyFill="1" applyBorder="1"/>
    <xf numFmtId="0" fontId="16" fillId="6" borderId="0" xfId="1" applyFont="1" applyFill="1" applyBorder="1"/>
    <xf numFmtId="3" fontId="16" fillId="6" borderId="0" xfId="1" applyNumberFormat="1" applyFont="1" applyFill="1" applyBorder="1"/>
    <xf numFmtId="3" fontId="1" fillId="6" borderId="0" xfId="1" applyNumberFormat="1" applyFill="1" applyBorder="1"/>
    <xf numFmtId="0" fontId="17" fillId="6" borderId="0" xfId="1" applyFont="1" applyFill="1" applyBorder="1" applyAlignment="1"/>
    <xf numFmtId="3" fontId="14" fillId="6" borderId="0" xfId="1" applyNumberFormat="1" applyFont="1" applyFill="1" applyBorder="1"/>
    <xf numFmtId="0" fontId="1" fillId="6" borderId="0" xfId="1" applyFont="1" applyFill="1" applyBorder="1" applyAlignment="1"/>
    <xf numFmtId="0" fontId="18" fillId="6" borderId="0" xfId="1" applyFont="1" applyFill="1" applyBorder="1"/>
    <xf numFmtId="0" fontId="19" fillId="6" borderId="0" xfId="1" applyFont="1" applyFill="1" applyBorder="1"/>
    <xf numFmtId="3" fontId="18" fillId="6" borderId="0" xfId="1" applyNumberFormat="1" applyFont="1" applyFill="1" applyBorder="1"/>
    <xf numFmtId="3" fontId="19" fillId="6" borderId="0" xfId="1" applyNumberFormat="1" applyFont="1" applyFill="1" applyBorder="1"/>
    <xf numFmtId="3" fontId="1" fillId="6" borderId="0" xfId="1" applyNumberFormat="1" applyFill="1" applyAlignment="1">
      <alignment horizontal="center"/>
    </xf>
    <xf numFmtId="0" fontId="11" fillId="6" borderId="0" xfId="1" applyFont="1" applyFill="1" applyBorder="1" applyAlignment="1"/>
    <xf numFmtId="0" fontId="20" fillId="6" borderId="0" xfId="1" applyFont="1" applyFill="1" applyBorder="1" applyAlignment="1"/>
    <xf numFmtId="0" fontId="7" fillId="6" borderId="0" xfId="1" applyFont="1" applyFill="1" applyBorder="1"/>
    <xf numFmtId="3" fontId="1" fillId="6" borderId="0" xfId="1" applyNumberFormat="1" applyFont="1" applyFill="1" applyBorder="1"/>
    <xf numFmtId="0" fontId="1" fillId="6" borderId="0" xfId="1" applyFont="1" applyFill="1" applyBorder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ont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on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 applyAlignment="1"/>
    <xf numFmtId="3" fontId="1" fillId="6" borderId="17" xfId="1" applyNumberFormat="1" applyFont="1" applyFill="1" applyBorder="1"/>
    <xf numFmtId="3" fontId="1" fillId="6" borderId="19" xfId="1" applyNumberFormat="1" applyFont="1" applyFill="1" applyBorder="1"/>
    <xf numFmtId="3" fontId="1" fillId="6" borderId="18" xfId="1" applyNumberFormat="1" applyFont="1" applyFill="1" applyBorder="1"/>
    <xf numFmtId="3" fontId="1" fillId="6" borderId="20" xfId="1" applyNumberFormat="1" applyFont="1" applyFill="1" applyBorder="1"/>
    <xf numFmtId="3" fontId="1" fillId="6" borderId="21" xfId="1" applyNumberFormat="1" applyFont="1" applyFill="1" applyBorder="1"/>
    <xf numFmtId="3" fontId="1" fillId="6" borderId="19" xfId="1" applyNumberFormat="1" applyFill="1" applyBorder="1"/>
    <xf numFmtId="0" fontId="25" fillId="6" borderId="0" xfId="1" applyFont="1" applyFill="1" applyBorder="1" applyAlignment="1"/>
    <xf numFmtId="0" fontId="24" fillId="6" borderId="18" xfId="1" applyFont="1" applyFill="1" applyBorder="1"/>
    <xf numFmtId="0" fontId="23" fillId="6" borderId="22" xfId="1" applyFont="1" applyFill="1" applyBorder="1" applyAlignment="1">
      <alignment horizontal="left"/>
    </xf>
    <xf numFmtId="3" fontId="1" fillId="6" borderId="22" xfId="1" applyNumberFormat="1" applyFont="1" applyFill="1" applyBorder="1"/>
    <xf numFmtId="3" fontId="1" fillId="6" borderId="23" xfId="1" applyNumberFormat="1" applyFont="1" applyFill="1" applyBorder="1"/>
    <xf numFmtId="3" fontId="1" fillId="6" borderId="24" xfId="1" applyNumberFormat="1" applyFont="1" applyFill="1" applyBorder="1"/>
    <xf numFmtId="3" fontId="1" fillId="6" borderId="25" xfId="1" applyNumberFormat="1" applyFont="1" applyFill="1" applyBorder="1"/>
    <xf numFmtId="3" fontId="1" fillId="6" borderId="26" xfId="1" applyNumberFormat="1" applyFont="1" applyFill="1" applyBorder="1"/>
    <xf numFmtId="0" fontId="24" fillId="6" borderId="20" xfId="1" applyFont="1" applyFill="1" applyBorder="1"/>
    <xf numFmtId="3" fontId="11" fillId="6" borderId="0" xfId="1" applyNumberFormat="1" applyFont="1" applyFill="1" applyBorder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ont="1" applyFill="1" applyBorder="1"/>
    <xf numFmtId="3" fontId="1" fillId="6" borderId="29" xfId="1" applyNumberFormat="1" applyFont="1" applyFill="1" applyBorder="1"/>
    <xf numFmtId="3" fontId="1" fillId="6" borderId="27" xfId="1" applyNumberFormat="1" applyFont="1" applyFill="1" applyBorder="1"/>
    <xf numFmtId="0" fontId="6" fillId="6" borderId="0" xfId="1" applyFont="1" applyFill="1" applyBorder="1" applyAlignment="1"/>
    <xf numFmtId="0" fontId="26" fillId="6" borderId="20" xfId="1" applyFont="1" applyFill="1" applyBorder="1"/>
    <xf numFmtId="3" fontId="6" fillId="6" borderId="0" xfId="1" applyNumberFormat="1" applyFont="1" applyFill="1" applyBorder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ont="1" applyFill="1" applyBorder="1"/>
    <xf numFmtId="0" fontId="1" fillId="6" borderId="17" xfId="1" applyFill="1" applyBorder="1"/>
    <xf numFmtId="0" fontId="1" fillId="6" borderId="20" xfId="1" applyFont="1" applyFill="1" applyBorder="1"/>
    <xf numFmtId="0" fontId="1" fillId="6" borderId="22" xfId="1" applyFill="1" applyBorder="1"/>
    <xf numFmtId="0" fontId="1" fillId="6" borderId="27" xfId="1" applyFont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Fill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Fill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Fill="1" applyBorder="1"/>
    <xf numFmtId="0" fontId="6" fillId="0" borderId="0" xfId="1" applyFont="1"/>
    <xf numFmtId="3" fontId="1" fillId="0" borderId="0" xfId="1" applyNumberFormat="1" applyFill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Fill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Fill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Fill="1" applyBorder="1"/>
    <xf numFmtId="0" fontId="17" fillId="0" borderId="0" xfId="1" applyFont="1" applyFill="1" applyBorder="1" applyAlignment="1"/>
    <xf numFmtId="3" fontId="14" fillId="0" borderId="0" xfId="1" applyNumberFormat="1" applyFont="1" applyFill="1" applyBorder="1"/>
    <xf numFmtId="0" fontId="1" fillId="0" borderId="0" xfId="1" applyFont="1" applyFill="1" applyBorder="1" applyAlignment="1"/>
    <xf numFmtId="0" fontId="11" fillId="0" borderId="0" xfId="1" applyFont="1" applyFill="1" applyBorder="1" applyAlignment="1"/>
    <xf numFmtId="0" fontId="1" fillId="0" borderId="0" xfId="1" applyFill="1" applyBorder="1"/>
    <xf numFmtId="3" fontId="1" fillId="0" borderId="0" xfId="1" applyNumberFormat="1" applyFont="1" applyFill="1" applyBorder="1"/>
    <xf numFmtId="0" fontId="25" fillId="0" borderId="0" xfId="1" applyFont="1" applyFill="1" applyBorder="1" applyAlignment="1"/>
    <xf numFmtId="0" fontId="1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/>
    <xf numFmtId="3" fontId="11" fillId="0" borderId="0" xfId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3" fontId="0" fillId="0" borderId="56" xfId="0" applyNumberFormat="1" applyFill="1" applyBorder="1"/>
    <xf numFmtId="0" fontId="0" fillId="0" borderId="5" xfId="0" applyFill="1" applyBorder="1" applyAlignment="1">
      <alignment horizontal="left"/>
    </xf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1" xfId="1" applyNumberFormat="1" applyFont="1" applyFill="1" applyBorder="1" applyAlignment="1">
      <alignment horizontal="center" vertical="center" wrapText="1"/>
    </xf>
    <xf numFmtId="3" fontId="21" fillId="7" borderId="53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5" xfId="1" applyFont="1" applyFill="1" applyBorder="1"/>
    <xf numFmtId="0" fontId="6" fillId="8" borderId="49" xfId="1" applyFont="1" applyFill="1" applyBorder="1"/>
    <xf numFmtId="3" fontId="6" fillId="8" borderId="35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9" xfId="1" applyNumberFormat="1" applyFont="1" applyFill="1" applyBorder="1" applyAlignment="1">
      <alignment horizontal="right"/>
    </xf>
    <xf numFmtId="3" fontId="6" fillId="8" borderId="44" xfId="1" applyNumberFormat="1" applyFont="1" applyFill="1" applyBorder="1" applyAlignment="1">
      <alignment horizontal="right"/>
    </xf>
    <xf numFmtId="0" fontId="22" fillId="9" borderId="51" xfId="1" applyFont="1" applyFill="1" applyBorder="1" applyAlignment="1">
      <alignment horizontal="left"/>
    </xf>
    <xf numFmtId="0" fontId="23" fillId="9" borderId="36" xfId="1" applyFont="1" applyFill="1" applyBorder="1" applyAlignment="1">
      <alignment horizontal="left"/>
    </xf>
    <xf numFmtId="3" fontId="7" fillId="9" borderId="51" xfId="1" applyNumberFormat="1" applyFont="1" applyFill="1" applyBorder="1"/>
    <xf numFmtId="3" fontId="7" fillId="9" borderId="48" xfId="1" applyNumberFormat="1" applyFont="1" applyFill="1" applyBorder="1"/>
    <xf numFmtId="3" fontId="7" fillId="9" borderId="36" xfId="1" applyNumberFormat="1" applyFont="1" applyFill="1" applyBorder="1"/>
    <xf numFmtId="3" fontId="7" fillId="9" borderId="52" xfId="1" applyNumberFormat="1" applyFont="1" applyFill="1" applyBorder="1"/>
    <xf numFmtId="3" fontId="7" fillId="9" borderId="53" xfId="1" applyNumberFormat="1" applyFont="1" applyFill="1" applyBorder="1"/>
    <xf numFmtId="0" fontId="22" fillId="9" borderId="51" xfId="1" applyFont="1" applyFill="1" applyBorder="1"/>
    <xf numFmtId="0" fontId="23" fillId="9" borderId="52" xfId="1" applyFont="1" applyFill="1" applyBorder="1"/>
    <xf numFmtId="0" fontId="22" fillId="9" borderId="45" xfId="1" applyFont="1" applyFill="1" applyBorder="1"/>
    <xf numFmtId="0" fontId="25" fillId="9" borderId="58" xfId="1" applyFont="1" applyFill="1" applyBorder="1" applyAlignment="1"/>
    <xf numFmtId="0" fontId="25" fillId="9" borderId="52" xfId="1" applyFont="1" applyFill="1" applyBorder="1"/>
    <xf numFmtId="0" fontId="25" fillId="9" borderId="52" xfId="1" applyFont="1" applyFill="1" applyBorder="1" applyAlignment="1"/>
    <xf numFmtId="0" fontId="22" fillId="9" borderId="55" xfId="1" applyFont="1" applyFill="1" applyBorder="1"/>
    <xf numFmtId="0" fontId="22" fillId="9" borderId="52" xfId="1" applyFont="1" applyFill="1" applyBorder="1"/>
    <xf numFmtId="0" fontId="22" fillId="9" borderId="35" xfId="1" applyFont="1" applyFill="1" applyBorder="1"/>
    <xf numFmtId="0" fontId="32" fillId="9" borderId="49" xfId="1" applyFont="1" applyFill="1" applyBorder="1"/>
    <xf numFmtId="3" fontId="7" fillId="9" borderId="41" xfId="1" applyNumberFormat="1" applyFont="1" applyFill="1" applyBorder="1"/>
    <xf numFmtId="3" fontId="7" fillId="9" borderId="39" xfId="1" applyNumberFormat="1" applyFont="1" applyFill="1" applyBorder="1"/>
    <xf numFmtId="3" fontId="7" fillId="9" borderId="38" xfId="1" applyNumberFormat="1" applyFont="1" applyFill="1" applyBorder="1"/>
    <xf numFmtId="3" fontId="7" fillId="9" borderId="59" xfId="1" applyNumberFormat="1" applyFont="1" applyFill="1" applyBorder="1"/>
    <xf numFmtId="3" fontId="7" fillId="9" borderId="60" xfId="1" applyNumberFormat="1" applyFont="1" applyFill="1" applyBorder="1"/>
    <xf numFmtId="3" fontId="7" fillId="9" borderId="50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 applyAlignment="1"/>
    <xf numFmtId="3" fontId="1" fillId="10" borderId="17" xfId="1" applyNumberFormat="1" applyFont="1" applyFill="1" applyBorder="1"/>
    <xf numFmtId="3" fontId="1" fillId="10" borderId="19" xfId="1" applyNumberFormat="1" applyFont="1" applyFill="1" applyBorder="1"/>
    <xf numFmtId="3" fontId="1" fillId="10" borderId="18" xfId="1" applyNumberFormat="1" applyFont="1" applyFill="1" applyBorder="1"/>
    <xf numFmtId="3" fontId="1" fillId="10" borderId="20" xfId="1" applyNumberFormat="1" applyFont="1" applyFill="1" applyBorder="1"/>
    <xf numFmtId="3" fontId="1" fillId="10" borderId="21" xfId="1" applyNumberFormat="1" applyFont="1" applyFill="1" applyBorder="1"/>
    <xf numFmtId="0" fontId="24" fillId="10" borderId="18" xfId="1" applyFon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ont="1" applyFill="1" applyBorder="1"/>
    <xf numFmtId="3" fontId="1" fillId="10" borderId="23" xfId="1" applyNumberFormat="1" applyFont="1" applyFill="1" applyBorder="1"/>
    <xf numFmtId="3" fontId="1" fillId="10" borderId="24" xfId="1" applyNumberFormat="1" applyFont="1" applyFill="1" applyBorder="1"/>
    <xf numFmtId="3" fontId="1" fillId="10" borderId="25" xfId="1" applyNumberFormat="1" applyFont="1" applyFill="1" applyBorder="1"/>
    <xf numFmtId="3" fontId="1" fillId="10" borderId="26" xfId="1" applyNumberFormat="1" applyFont="1" applyFill="1" applyBorder="1"/>
    <xf numFmtId="3" fontId="1" fillId="10" borderId="46" xfId="1" applyNumberFormat="1" applyFon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ont="1" applyFill="1" applyBorder="1"/>
    <xf numFmtId="3" fontId="1" fillId="10" borderId="29" xfId="1" applyNumberFormat="1" applyFont="1" applyFill="1" applyBorder="1"/>
    <xf numFmtId="3" fontId="1" fillId="10" borderId="27" xfId="1" applyNumberFormat="1" applyFon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7" xfId="1" applyFont="1" applyFill="1" applyBorder="1" applyAlignment="1">
      <alignment horizontal="left"/>
    </xf>
    <xf numFmtId="0" fontId="23" fillId="10" borderId="17" xfId="1" applyFont="1" applyFill="1" applyBorder="1"/>
    <xf numFmtId="0" fontId="24" fillId="10" borderId="20" xfId="1" applyFont="1" applyFill="1" applyBorder="1" applyAlignment="1"/>
    <xf numFmtId="0" fontId="27" fillId="10" borderId="20" xfId="1" applyFont="1" applyFill="1" applyBorder="1"/>
    <xf numFmtId="0" fontId="23" fillId="10" borderId="37" xfId="1" applyFont="1" applyFill="1" applyBorder="1"/>
    <xf numFmtId="0" fontId="24" fillId="10" borderId="14" xfId="1" applyFont="1" applyFill="1" applyBorder="1"/>
    <xf numFmtId="3" fontId="1" fillId="10" borderId="19" xfId="1" applyNumberForma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4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25" xfId="1" applyNumberFormat="1" applyFill="1" applyBorder="1"/>
    <xf numFmtId="3" fontId="1" fillId="10" borderId="30" xfId="1" applyNumberFormat="1" applyFont="1" applyFill="1" applyBorder="1"/>
    <xf numFmtId="0" fontId="31" fillId="10" borderId="22" xfId="1" applyFont="1" applyFill="1" applyBorder="1"/>
    <xf numFmtId="0" fontId="0" fillId="0" borderId="5" xfId="0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40" fillId="11" borderId="63" xfId="1" applyNumberFormat="1" applyFont="1" applyFill="1" applyBorder="1"/>
    <xf numFmtId="3" fontId="1" fillId="12" borderId="64" xfId="1" applyNumberFormat="1" applyFont="1" applyFill="1" applyBorder="1"/>
    <xf numFmtId="3" fontId="1" fillId="12" borderId="57" xfId="1" applyNumberFormat="1" applyFont="1" applyFill="1" applyBorder="1"/>
    <xf numFmtId="3" fontId="1" fillId="12" borderId="65" xfId="1" applyNumberFormat="1" applyFont="1" applyFill="1" applyBorder="1"/>
    <xf numFmtId="3" fontId="1" fillId="0" borderId="57" xfId="1" applyNumberFormat="1" applyFont="1" applyFill="1" applyBorder="1"/>
    <xf numFmtId="3" fontId="1" fillId="0" borderId="65" xfId="1" applyNumberFormat="1" applyFont="1" applyFill="1" applyBorder="1"/>
    <xf numFmtId="3" fontId="1" fillId="12" borderId="66" xfId="1" applyNumberFormat="1" applyFont="1" applyFill="1" applyBorder="1"/>
    <xf numFmtId="3" fontId="1" fillId="12" borderId="67" xfId="1" applyNumberFormat="1" applyFont="1" applyFill="1" applyBorder="1"/>
    <xf numFmtId="3" fontId="1" fillId="12" borderId="68" xfId="1" applyNumberFormat="1" applyFont="1" applyFill="1" applyBorder="1"/>
    <xf numFmtId="3" fontId="7" fillId="11" borderId="61" xfId="1" applyNumberFormat="1" applyFont="1" applyFill="1" applyBorder="1"/>
    <xf numFmtId="3" fontId="7" fillId="11" borderId="62" xfId="1" applyNumberFormat="1" applyFont="1" applyFill="1" applyBorder="1"/>
    <xf numFmtId="3" fontId="1" fillId="12" borderId="69" xfId="1" applyNumberFormat="1" applyFont="1" applyFill="1" applyBorder="1"/>
    <xf numFmtId="3" fontId="1" fillId="12" borderId="70" xfId="1" applyNumberFormat="1" applyFont="1" applyFill="1" applyBorder="1"/>
    <xf numFmtId="3" fontId="1" fillId="12" borderId="71" xfId="1" applyNumberFormat="1" applyFont="1" applyFill="1" applyBorder="1"/>
    <xf numFmtId="3" fontId="7" fillId="11" borderId="63" xfId="1" applyNumberFormat="1" applyFont="1" applyFill="1" applyBorder="1"/>
    <xf numFmtId="3" fontId="41" fillId="0" borderId="57" xfId="1" applyNumberFormat="1" applyFont="1" applyFill="1" applyBorder="1"/>
    <xf numFmtId="3" fontId="41" fillId="0" borderId="65" xfId="1" applyNumberFormat="1" applyFont="1" applyFill="1" applyBorder="1"/>
    <xf numFmtId="3" fontId="41" fillId="12" borderId="70" xfId="1" applyNumberFormat="1" applyFont="1" applyFill="1" applyBorder="1"/>
    <xf numFmtId="3" fontId="41" fillId="12" borderId="71" xfId="1" applyNumberFormat="1" applyFont="1" applyFill="1" applyBorder="1"/>
    <xf numFmtId="3" fontId="1" fillId="0" borderId="70" xfId="1" applyNumberFormat="1" applyFont="1" applyFill="1" applyBorder="1"/>
    <xf numFmtId="3" fontId="1" fillId="0" borderId="71" xfId="1" applyNumberFormat="1" applyFont="1" applyFill="1" applyBorder="1"/>
    <xf numFmtId="3" fontId="1" fillId="13" borderId="57" xfId="1" applyNumberFormat="1" applyFont="1" applyFill="1" applyBorder="1"/>
    <xf numFmtId="3" fontId="1" fillId="13" borderId="65" xfId="1" applyNumberFormat="1" applyFont="1" applyFill="1" applyBorder="1"/>
    <xf numFmtId="3" fontId="42" fillId="0" borderId="65" xfId="1" applyNumberFormat="1" applyFont="1" applyFill="1" applyBorder="1"/>
    <xf numFmtId="3" fontId="42" fillId="0" borderId="57" xfId="1" applyNumberFormat="1" applyFont="1" applyFill="1" applyBorder="1"/>
    <xf numFmtId="3" fontId="42" fillId="12" borderId="57" xfId="1" applyNumberFormat="1" applyFont="1" applyFill="1" applyBorder="1"/>
    <xf numFmtId="3" fontId="7" fillId="11" borderId="72" xfId="1" applyNumberFormat="1" applyFont="1" applyFill="1" applyBorder="1"/>
    <xf numFmtId="3" fontId="1" fillId="12" borderId="73" xfId="1" applyNumberFormat="1" applyFont="1" applyFill="1" applyBorder="1"/>
    <xf numFmtId="3" fontId="1" fillId="12" borderId="74" xfId="1" applyNumberFormat="1" applyFont="1" applyFill="1" applyBorder="1"/>
    <xf numFmtId="3" fontId="43" fillId="12" borderId="71" xfId="1" applyNumberFormat="1" applyFont="1" applyFill="1" applyBorder="1" applyAlignment="1">
      <alignment horizontal="right"/>
    </xf>
    <xf numFmtId="3" fontId="7" fillId="11" borderId="75" xfId="1" applyNumberFormat="1" applyFont="1" applyFill="1" applyBorder="1"/>
    <xf numFmtId="3" fontId="7" fillId="11" borderId="76" xfId="1" applyNumberFormat="1" applyFont="1" applyFill="1" applyBorder="1"/>
    <xf numFmtId="3" fontId="1" fillId="0" borderId="64" xfId="1" applyNumberFormat="1" applyFont="1" applyFill="1" applyBorder="1"/>
    <xf numFmtId="3" fontId="1" fillId="0" borderId="69" xfId="1" applyNumberFormat="1" applyFont="1" applyFill="1" applyBorder="1"/>
    <xf numFmtId="3" fontId="1" fillId="6" borderId="46" xfId="1" applyNumberFormat="1" applyFont="1" applyFill="1" applyBorder="1"/>
    <xf numFmtId="3" fontId="43" fillId="0" borderId="77" xfId="1" applyNumberFormat="1" applyFont="1" applyFill="1" applyBorder="1"/>
    <xf numFmtId="3" fontId="1" fillId="0" borderId="78" xfId="1" applyNumberFormat="1" applyFont="1" applyFill="1" applyBorder="1"/>
    <xf numFmtId="3" fontId="11" fillId="0" borderId="78" xfId="1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/>
    </xf>
    <xf numFmtId="0" fontId="11" fillId="0" borderId="15" xfId="1" applyFont="1" applyFill="1" applyBorder="1"/>
    <xf numFmtId="0" fontId="11" fillId="0" borderId="54" xfId="1" applyFont="1" applyFill="1" applyBorder="1"/>
    <xf numFmtId="0" fontId="46" fillId="0" borderId="3" xfId="1" applyFont="1" applyBorder="1"/>
    <xf numFmtId="0" fontId="14" fillId="0" borderId="0" xfId="1" applyFont="1"/>
    <xf numFmtId="0" fontId="50" fillId="0" borderId="0" xfId="1" applyFont="1"/>
    <xf numFmtId="3" fontId="53" fillId="0" borderId="3" xfId="1" applyNumberFormat="1" applyFont="1" applyFill="1" applyBorder="1"/>
    <xf numFmtId="3" fontId="53" fillId="0" borderId="10" xfId="1" applyNumberFormat="1" applyFont="1" applyFill="1" applyBorder="1"/>
    <xf numFmtId="3" fontId="52" fillId="0" borderId="57" xfId="1" applyNumberFormat="1" applyFont="1" applyFill="1" applyBorder="1"/>
    <xf numFmtId="3" fontId="52" fillId="0" borderId="65" xfId="1" applyNumberFormat="1" applyFont="1" applyFill="1" applyBorder="1"/>
    <xf numFmtId="3" fontId="52" fillId="0" borderId="73" xfId="1" applyNumberFormat="1" applyFont="1" applyFill="1" applyBorder="1"/>
    <xf numFmtId="3" fontId="14" fillId="0" borderId="5" xfId="0" applyNumberFormat="1" applyFont="1" applyFill="1" applyBorder="1"/>
    <xf numFmtId="3" fontId="34" fillId="0" borderId="5" xfId="0" applyNumberFormat="1" applyFont="1" applyFill="1" applyBorder="1"/>
    <xf numFmtId="0" fontId="20" fillId="0" borderId="0" xfId="1" applyFont="1"/>
    <xf numFmtId="0" fontId="55" fillId="0" borderId="95" xfId="2" applyFont="1" applyBorder="1" applyAlignment="1">
      <alignment horizontal="center" wrapText="1"/>
    </xf>
    <xf numFmtId="3" fontId="14" fillId="0" borderId="98" xfId="1" applyNumberFormat="1" applyFont="1" applyBorder="1" applyAlignment="1">
      <alignment horizontal="center"/>
    </xf>
    <xf numFmtId="3" fontId="14" fillId="0" borderId="73" xfId="1" applyNumberFormat="1" applyFont="1" applyBorder="1" applyAlignment="1">
      <alignment horizontal="center"/>
    </xf>
    <xf numFmtId="3" fontId="14" fillId="0" borderId="74" xfId="1" applyNumberFormat="1" applyFont="1" applyBorder="1" applyAlignment="1">
      <alignment horizontal="center"/>
    </xf>
    <xf numFmtId="3" fontId="52" fillId="0" borderId="74" xfId="1" applyNumberFormat="1" applyFont="1" applyFill="1" applyBorder="1"/>
    <xf numFmtId="3" fontId="52" fillId="0" borderId="70" xfId="1" applyNumberFormat="1" applyFont="1" applyFill="1" applyBorder="1"/>
    <xf numFmtId="3" fontId="52" fillId="0" borderId="71" xfId="1" applyNumberFormat="1" applyFont="1" applyFill="1" applyBorder="1"/>
    <xf numFmtId="3" fontId="45" fillId="0" borderId="72" xfId="1" applyNumberFormat="1" applyFont="1" applyFill="1" applyBorder="1"/>
    <xf numFmtId="3" fontId="45" fillId="0" borderId="62" xfId="1" applyNumberFormat="1" applyFont="1" applyFill="1" applyBorder="1"/>
    <xf numFmtId="3" fontId="45" fillId="0" borderId="63" xfId="1" applyNumberFormat="1" applyFont="1" applyFill="1" applyBorder="1"/>
    <xf numFmtId="3" fontId="52" fillId="0" borderId="100" xfId="1" applyNumberFormat="1" applyFont="1" applyFill="1" applyBorder="1"/>
    <xf numFmtId="3" fontId="52" fillId="0" borderId="67" xfId="1" applyNumberFormat="1" applyFont="1" applyFill="1" applyBorder="1"/>
    <xf numFmtId="3" fontId="52" fillId="0" borderId="79" xfId="1" applyNumberFormat="1" applyFont="1" applyFill="1" applyBorder="1"/>
    <xf numFmtId="0" fontId="6" fillId="0" borderId="37" xfId="1" applyFont="1" applyFill="1" applyBorder="1"/>
    <xf numFmtId="0" fontId="6" fillId="0" borderId="38" xfId="1" applyFont="1" applyFill="1" applyBorder="1"/>
    <xf numFmtId="0" fontId="49" fillId="0" borderId="80" xfId="1" applyFont="1" applyFill="1" applyBorder="1" applyAlignment="1">
      <alignment horizontal="left"/>
    </xf>
    <xf numFmtId="0" fontId="23" fillId="0" borderId="103" xfId="1" applyFont="1" applyFill="1" applyBorder="1" applyAlignment="1">
      <alignment horizontal="left"/>
    </xf>
    <xf numFmtId="0" fontId="23" fillId="0" borderId="81" xfId="1" applyFont="1" applyFill="1" applyBorder="1" applyAlignment="1">
      <alignment horizontal="left"/>
    </xf>
    <xf numFmtId="0" fontId="24" fillId="0" borderId="82" xfId="1" applyFont="1" applyFill="1" applyBorder="1" applyAlignment="1"/>
    <xf numFmtId="0" fontId="24" fillId="0" borderId="82" xfId="1" applyFont="1" applyFill="1" applyBorder="1"/>
    <xf numFmtId="0" fontId="23" fillId="0" borderId="104" xfId="1" applyFont="1" applyFill="1" applyBorder="1" applyAlignment="1">
      <alignment horizontal="left"/>
    </xf>
    <xf numFmtId="0" fontId="24" fillId="0" borderId="105" xfId="1" applyFont="1" applyFill="1" applyBorder="1"/>
    <xf numFmtId="0" fontId="49" fillId="0" borderId="106" xfId="1" applyFont="1" applyFill="1" applyBorder="1"/>
    <xf numFmtId="0" fontId="23" fillId="0" borderId="107" xfId="1" applyFont="1" applyFill="1" applyBorder="1"/>
    <xf numFmtId="0" fontId="24" fillId="0" borderId="92" xfId="1" applyFont="1" applyFill="1" applyBorder="1"/>
    <xf numFmtId="0" fontId="23" fillId="0" borderId="104" xfId="1" applyFont="1" applyFill="1" applyBorder="1"/>
    <xf numFmtId="0" fontId="49" fillId="0" borderId="108" xfId="1" applyFont="1" applyFill="1" applyBorder="1"/>
    <xf numFmtId="0" fontId="25" fillId="0" borderId="109" xfId="1" applyFont="1" applyFill="1" applyBorder="1" applyAlignment="1"/>
    <xf numFmtId="0" fontId="23" fillId="0" borderId="110" xfId="1" applyFont="1" applyFill="1" applyBorder="1" applyAlignment="1">
      <alignment horizontal="left"/>
    </xf>
    <xf numFmtId="0" fontId="25" fillId="0" borderId="107" xfId="1" applyFont="1" applyFill="1" applyBorder="1"/>
    <xf numFmtId="0" fontId="23" fillId="0" borderId="81" xfId="1" applyFont="1" applyFill="1" applyBorder="1"/>
    <xf numFmtId="0" fontId="27" fillId="0" borderId="82" xfId="1" applyFont="1" applyFill="1" applyBorder="1"/>
    <xf numFmtId="0" fontId="23" fillId="0" borderId="110" xfId="1" applyFont="1" applyFill="1" applyBorder="1"/>
    <xf numFmtId="0" fontId="24" fillId="0" borderId="91" xfId="1" applyFont="1" applyFill="1" applyBorder="1"/>
    <xf numFmtId="0" fontId="25" fillId="0" borderId="107" xfId="1" applyFont="1" applyFill="1" applyBorder="1" applyAlignment="1"/>
    <xf numFmtId="0" fontId="23" fillId="0" borderId="83" xfId="1" applyFont="1" applyFill="1" applyBorder="1" applyAlignment="1">
      <alignment horizontal="left"/>
    </xf>
    <xf numFmtId="0" fontId="24" fillId="0" borderId="84" xfId="1" applyFont="1" applyFill="1" applyBorder="1"/>
    <xf numFmtId="0" fontId="31" fillId="0" borderId="81" xfId="1" applyFont="1" applyFill="1" applyBorder="1"/>
    <xf numFmtId="0" fontId="31" fillId="0" borderId="83" xfId="1" applyFont="1" applyFill="1" applyBorder="1"/>
    <xf numFmtId="0" fontId="31" fillId="0" borderId="104" xfId="1" applyFont="1" applyFill="1" applyBorder="1"/>
    <xf numFmtId="0" fontId="49" fillId="0" borderId="111" xfId="1" applyFont="1" applyFill="1" applyBorder="1"/>
    <xf numFmtId="0" fontId="22" fillId="0" borderId="107" xfId="1" applyFont="1" applyFill="1" applyBorder="1"/>
    <xf numFmtId="0" fontId="23" fillId="0" borderId="83" xfId="1" applyFont="1" applyFill="1" applyBorder="1"/>
    <xf numFmtId="0" fontId="23" fillId="0" borderId="73" xfId="1" applyFont="1" applyFill="1" applyBorder="1" applyAlignment="1">
      <alignment horizontal="left"/>
    </xf>
    <xf numFmtId="0" fontId="24" fillId="0" borderId="65" xfId="1" applyFont="1" applyFill="1" applyBorder="1"/>
    <xf numFmtId="0" fontId="23" fillId="0" borderId="73" xfId="1" applyFont="1" applyFill="1" applyBorder="1"/>
    <xf numFmtId="0" fontId="49" fillId="0" borderId="113" xfId="1" applyFont="1" applyFill="1" applyBorder="1"/>
    <xf numFmtId="0" fontId="32" fillId="0" borderId="114" xfId="1" applyFont="1" applyFill="1" applyBorder="1"/>
    <xf numFmtId="0" fontId="23" fillId="0" borderId="74" xfId="1" applyFont="1" applyFill="1" applyBorder="1"/>
    <xf numFmtId="3" fontId="52" fillId="0" borderId="68" xfId="1" applyNumberFormat="1" applyFont="1" applyFill="1" applyBorder="1"/>
    <xf numFmtId="0" fontId="56" fillId="0" borderId="35" xfId="0" applyFont="1" applyFill="1" applyBorder="1" applyAlignment="1">
      <alignment horizontal="left"/>
    </xf>
    <xf numFmtId="0" fontId="20" fillId="0" borderId="1" xfId="0" applyFont="1" applyFill="1" applyBorder="1"/>
    <xf numFmtId="3" fontId="20" fillId="0" borderId="2" xfId="0" applyNumberFormat="1" applyFont="1" applyFill="1" applyBorder="1" applyAlignment="1">
      <alignment horizontal="right"/>
    </xf>
    <xf numFmtId="0" fontId="50" fillId="0" borderId="3" xfId="0" applyFont="1" applyFill="1" applyBorder="1"/>
    <xf numFmtId="3" fontId="14" fillId="0" borderId="4" xfId="0" applyNumberFormat="1" applyFont="1" applyFill="1" applyBorder="1" applyAlignment="1">
      <alignment horizontal="right"/>
    </xf>
    <xf numFmtId="0" fontId="14" fillId="0" borderId="5" xfId="0" applyFont="1" applyFill="1" applyBorder="1"/>
    <xf numFmtId="0" fontId="57" fillId="0" borderId="5" xfId="0" applyFont="1" applyFill="1" applyBorder="1"/>
    <xf numFmtId="3" fontId="57" fillId="0" borderId="7" xfId="0" applyNumberFormat="1" applyFont="1" applyFill="1" applyBorder="1"/>
    <xf numFmtId="0" fontId="14" fillId="0" borderId="8" xfId="0" applyFont="1" applyFill="1" applyBorder="1"/>
    <xf numFmtId="0" fontId="57" fillId="0" borderId="7" xfId="0" applyFont="1" applyFill="1" applyBorder="1"/>
    <xf numFmtId="0" fontId="34" fillId="0" borderId="5" xfId="0" applyFont="1" applyFill="1" applyBorder="1"/>
    <xf numFmtId="3" fontId="57" fillId="0" borderId="5" xfId="0" applyNumberFormat="1" applyFont="1" applyFill="1" applyBorder="1"/>
    <xf numFmtId="0" fontId="50" fillId="0" borderId="10" xfId="0" applyFont="1" applyFill="1" applyBorder="1"/>
    <xf numFmtId="3" fontId="34" fillId="0" borderId="7" xfId="0" applyNumberFormat="1" applyFont="1" applyFill="1" applyBorder="1"/>
    <xf numFmtId="0" fontId="57" fillId="0" borderId="5" xfId="0" applyFont="1" applyFill="1" applyBorder="1" applyAlignment="1">
      <alignment horizontal="left"/>
    </xf>
    <xf numFmtId="3" fontId="57" fillId="0" borderId="13" xfId="0" applyNumberFormat="1" applyFont="1" applyFill="1" applyBorder="1"/>
    <xf numFmtId="0" fontId="20" fillId="0" borderId="32" xfId="0" applyFont="1" applyFill="1" applyBorder="1"/>
    <xf numFmtId="3" fontId="20" fillId="0" borderId="34" xfId="0" applyNumberFormat="1" applyFont="1" applyFill="1" applyBorder="1" applyAlignment="1">
      <alignment horizontal="right"/>
    </xf>
    <xf numFmtId="0" fontId="58" fillId="0" borderId="0" xfId="0" applyFont="1" applyFill="1"/>
    <xf numFmtId="0" fontId="57" fillId="0" borderId="85" xfId="0" applyFont="1" applyFill="1" applyBorder="1" applyAlignment="1">
      <alignment horizontal="left"/>
    </xf>
    <xf numFmtId="3" fontId="50" fillId="0" borderId="86" xfId="0" applyNumberFormat="1" applyFont="1" applyFill="1" applyBorder="1" applyAlignment="1">
      <alignment horizontal="left"/>
    </xf>
    <xf numFmtId="3" fontId="14" fillId="0" borderId="86" xfId="0" applyNumberFormat="1" applyFont="1" applyFill="1" applyBorder="1" applyAlignment="1">
      <alignment horizontal="right"/>
    </xf>
    <xf numFmtId="0" fontId="59" fillId="0" borderId="1" xfId="0" applyFont="1" applyFill="1" applyBorder="1" applyAlignment="1">
      <alignment horizontal="left"/>
    </xf>
    <xf numFmtId="3" fontId="59" fillId="0" borderId="2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58" fillId="0" borderId="0" xfId="0" applyFont="1" applyFill="1" applyAlignment="1"/>
    <xf numFmtId="0" fontId="58" fillId="0" borderId="0" xfId="0" applyFont="1" applyFill="1" applyBorder="1" applyAlignment="1"/>
    <xf numFmtId="0" fontId="46" fillId="0" borderId="117" xfId="1" applyFont="1" applyBorder="1"/>
    <xf numFmtId="3" fontId="53" fillId="0" borderId="118" xfId="1" applyNumberFormat="1" applyFont="1" applyFill="1" applyBorder="1"/>
    <xf numFmtId="0" fontId="46" fillId="0" borderId="119" xfId="1" applyFont="1" applyBorder="1"/>
    <xf numFmtId="0" fontId="46" fillId="0" borderId="120" xfId="1" applyFont="1" applyBorder="1"/>
    <xf numFmtId="3" fontId="53" fillId="0" borderId="94" xfId="1" applyNumberFormat="1" applyFont="1" applyFill="1" applyBorder="1"/>
    <xf numFmtId="0" fontId="46" fillId="0" borderId="8" xfId="1" applyFont="1" applyBorder="1"/>
    <xf numFmtId="3" fontId="53" fillId="0" borderId="8" xfId="1" applyNumberFormat="1" applyFont="1" applyFill="1" applyBorder="1"/>
    <xf numFmtId="0" fontId="46" fillId="0" borderId="121" xfId="1" applyFont="1" applyBorder="1"/>
    <xf numFmtId="3" fontId="53" fillId="0" borderId="97" xfId="1" applyNumberFormat="1" applyFont="1" applyFill="1" applyBorder="1"/>
    <xf numFmtId="0" fontId="2" fillId="0" borderId="7" xfId="1" applyFont="1" applyBorder="1"/>
    <xf numFmtId="3" fontId="37" fillId="0" borderId="7" xfId="1" applyNumberFormat="1" applyFont="1" applyFill="1" applyBorder="1"/>
    <xf numFmtId="0" fontId="6" fillId="0" borderId="121" xfId="1" applyFont="1" applyBorder="1"/>
    <xf numFmtId="3" fontId="20" fillId="0" borderId="97" xfId="1" applyNumberFormat="1" applyFont="1" applyFill="1" applyBorder="1" applyAlignment="1">
      <alignment horizontal="center" wrapText="1"/>
    </xf>
    <xf numFmtId="3" fontId="50" fillId="0" borderId="87" xfId="0" applyNumberFormat="1" applyFont="1" applyFill="1" applyBorder="1" applyAlignment="1"/>
    <xf numFmtId="3" fontId="14" fillId="0" borderId="87" xfId="0" applyNumberFormat="1" applyFont="1" applyFill="1" applyBorder="1" applyAlignment="1">
      <alignment horizontal="right"/>
    </xf>
    <xf numFmtId="0" fontId="57" fillId="0" borderId="86" xfId="0" applyFont="1" applyFill="1" applyBorder="1" applyAlignment="1">
      <alignment horizontal="left"/>
    </xf>
    <xf numFmtId="3" fontId="34" fillId="0" borderId="86" xfId="0" applyNumberFormat="1" applyFont="1" applyFill="1" applyBorder="1"/>
    <xf numFmtId="3" fontId="57" fillId="0" borderId="6" xfId="0" applyNumberFormat="1" applyFont="1" applyFill="1" applyBorder="1"/>
    <xf numFmtId="3" fontId="57" fillId="0" borderId="9" xfId="0" applyNumberFormat="1" applyFont="1" applyFill="1" applyBorder="1"/>
    <xf numFmtId="3" fontId="34" fillId="0" borderId="85" xfId="0" applyNumberFormat="1" applyFont="1" applyFill="1" applyBorder="1"/>
    <xf numFmtId="0" fontId="14" fillId="0" borderId="122" xfId="0" applyFont="1" applyFill="1" applyBorder="1" applyAlignment="1">
      <alignment horizontal="left"/>
    </xf>
    <xf numFmtId="3" fontId="14" fillId="0" borderId="122" xfId="0" applyNumberFormat="1" applyFont="1" applyFill="1" applyBorder="1"/>
    <xf numFmtId="0" fontId="61" fillId="0" borderId="0" xfId="0" applyFont="1" applyFill="1"/>
    <xf numFmtId="0" fontId="0" fillId="0" borderId="0" xfId="0" applyFont="1" applyFill="1"/>
    <xf numFmtId="3" fontId="45" fillId="0" borderId="123" xfId="1" applyNumberFormat="1" applyFont="1" applyFill="1" applyBorder="1"/>
    <xf numFmtId="3" fontId="52" fillId="0" borderId="124" xfId="1" applyNumberFormat="1" applyFont="1" applyFill="1" applyBorder="1"/>
    <xf numFmtId="3" fontId="14" fillId="0" borderId="87" xfId="1" applyNumberFormat="1" applyFont="1" applyFill="1" applyBorder="1" applyAlignment="1">
      <alignment horizontal="center" wrapText="1"/>
    </xf>
    <xf numFmtId="3" fontId="37" fillId="0" borderId="116" xfId="1" applyNumberFormat="1" applyFont="1" applyFill="1" applyBorder="1"/>
    <xf numFmtId="3" fontId="37" fillId="0" borderId="126" xfId="1" applyNumberFormat="1" applyFont="1" applyFill="1" applyBorder="1"/>
    <xf numFmtId="3" fontId="37" fillId="0" borderId="127" xfId="1" applyNumberFormat="1" applyFont="1" applyFill="1" applyBorder="1"/>
    <xf numFmtId="0" fontId="37" fillId="0" borderId="0" xfId="1" applyFont="1"/>
    <xf numFmtId="3" fontId="37" fillId="0" borderId="128" xfId="1" applyNumberFormat="1" applyFont="1" applyBorder="1"/>
    <xf numFmtId="3" fontId="37" fillId="0" borderId="126" xfId="1" applyNumberFormat="1" applyFont="1" applyBorder="1"/>
    <xf numFmtId="3" fontId="37" fillId="0" borderId="127" xfId="1" applyNumberFormat="1" applyFont="1" applyBorder="1"/>
    <xf numFmtId="0" fontId="62" fillId="0" borderId="0" xfId="0" applyFont="1"/>
    <xf numFmtId="4" fontId="59" fillId="0" borderId="2" xfId="0" applyNumberFormat="1" applyFont="1" applyFill="1" applyBorder="1" applyAlignment="1">
      <alignment horizontal="right"/>
    </xf>
    <xf numFmtId="4" fontId="1" fillId="0" borderId="0" xfId="1" applyNumberFormat="1"/>
    <xf numFmtId="0" fontId="64" fillId="0" borderId="0" xfId="0" applyFont="1" applyFill="1"/>
    <xf numFmtId="3" fontId="14" fillId="0" borderId="11" xfId="0" applyNumberFormat="1" applyFont="1" applyFill="1" applyBorder="1" applyAlignment="1">
      <alignment horizontal="right"/>
    </xf>
    <xf numFmtId="3" fontId="1" fillId="0" borderId="33" xfId="1" applyNumberFormat="1" applyFont="1" applyFill="1" applyBorder="1"/>
    <xf numFmtId="3" fontId="21" fillId="0" borderId="137" xfId="1" applyNumberFormat="1" applyFont="1" applyFill="1" applyBorder="1" applyAlignment="1">
      <alignment horizontal="center" vertical="center" wrapText="1"/>
    </xf>
    <xf numFmtId="3" fontId="21" fillId="0" borderId="138" xfId="1" applyNumberFormat="1" applyFont="1" applyFill="1" applyBorder="1" applyAlignment="1">
      <alignment horizontal="center" vertical="center" wrapText="1"/>
    </xf>
    <xf numFmtId="3" fontId="2" fillId="0" borderId="139" xfId="1" applyNumberFormat="1" applyFont="1" applyFill="1" applyBorder="1" applyAlignment="1">
      <alignment horizontal="right"/>
    </xf>
    <xf numFmtId="3" fontId="1" fillId="0" borderId="140" xfId="1" applyNumberFormat="1" applyFont="1" applyFill="1" applyBorder="1"/>
    <xf numFmtId="3" fontId="21" fillId="0" borderId="141" xfId="1" applyNumberFormat="1" applyFont="1" applyFill="1" applyBorder="1" applyAlignment="1">
      <alignment horizontal="center" vertical="center" wrapText="1"/>
    </xf>
    <xf numFmtId="3" fontId="2" fillId="0" borderId="142" xfId="1" applyNumberFormat="1" applyFont="1" applyFill="1" applyBorder="1" applyAlignment="1">
      <alignment horizontal="right"/>
    </xf>
    <xf numFmtId="3" fontId="1" fillId="0" borderId="143" xfId="1" applyNumberFormat="1" applyFont="1" applyFill="1" applyBorder="1"/>
    <xf numFmtId="3" fontId="52" fillId="0" borderId="145" xfId="1" applyNumberFormat="1" applyFont="1" applyFill="1" applyBorder="1"/>
    <xf numFmtId="0" fontId="27" fillId="0" borderId="105" xfId="1" applyFont="1" applyFill="1" applyBorder="1"/>
    <xf numFmtId="0" fontId="24" fillId="0" borderId="90" xfId="1" applyFont="1" applyFill="1" applyBorder="1"/>
    <xf numFmtId="0" fontId="24" fillId="0" borderId="112" xfId="1" applyFont="1" applyFill="1" applyBorder="1"/>
    <xf numFmtId="3" fontId="48" fillId="0" borderId="67" xfId="1" applyNumberFormat="1" applyFont="1" applyFill="1" applyBorder="1" applyAlignment="1">
      <alignment horizontal="right"/>
    </xf>
    <xf numFmtId="3" fontId="48" fillId="0" borderId="68" xfId="1" applyNumberFormat="1" applyFont="1" applyFill="1" applyBorder="1" applyAlignment="1">
      <alignment horizontal="right"/>
    </xf>
    <xf numFmtId="3" fontId="45" fillId="0" borderId="146" xfId="1" applyNumberFormat="1" applyFont="1" applyFill="1" applyBorder="1"/>
    <xf numFmtId="3" fontId="45" fillId="0" borderId="77" xfId="1" applyNumberFormat="1" applyFont="1" applyFill="1" applyBorder="1"/>
    <xf numFmtId="3" fontId="45" fillId="0" borderId="93" xfId="1" applyNumberFormat="1" applyFont="1" applyFill="1" applyBorder="1"/>
    <xf numFmtId="4" fontId="20" fillId="0" borderId="1" xfId="0" applyNumberFormat="1" applyFont="1" applyFill="1" applyBorder="1" applyAlignment="1">
      <alignment horizontal="center" wrapText="1"/>
    </xf>
    <xf numFmtId="4" fontId="20" fillId="0" borderId="2" xfId="0" applyNumberFormat="1" applyFont="1" applyFill="1" applyBorder="1" applyAlignment="1">
      <alignment horizontal="right"/>
    </xf>
    <xf numFmtId="4" fontId="14" fillId="0" borderId="4" xfId="0" applyNumberFormat="1" applyFont="1" applyFill="1" applyBorder="1" applyAlignment="1">
      <alignment horizontal="right"/>
    </xf>
    <xf numFmtId="4" fontId="14" fillId="0" borderId="5" xfId="0" applyNumberFormat="1" applyFont="1" applyFill="1" applyBorder="1"/>
    <xf numFmtId="4" fontId="57" fillId="0" borderId="7" xfId="0" applyNumberFormat="1" applyFont="1" applyFill="1" applyBorder="1"/>
    <xf numFmtId="4" fontId="57" fillId="0" borderId="6" xfId="0" applyNumberFormat="1" applyFont="1" applyFill="1" applyBorder="1"/>
    <xf numFmtId="4" fontId="57" fillId="0" borderId="9" xfId="0" applyNumberFormat="1" applyFont="1" applyFill="1" applyBorder="1"/>
    <xf numFmtId="4" fontId="14" fillId="0" borderId="11" xfId="0" applyNumberFormat="1" applyFont="1" applyFill="1" applyBorder="1" applyAlignment="1">
      <alignment horizontal="right"/>
    </xf>
    <xf numFmtId="4" fontId="57" fillId="0" borderId="5" xfId="0" applyNumberFormat="1" applyFont="1" applyFill="1" applyBorder="1"/>
    <xf numFmtId="4" fontId="34" fillId="0" borderId="7" xfId="0" applyNumberFormat="1" applyFont="1" applyFill="1" applyBorder="1"/>
    <xf numFmtId="4" fontId="34" fillId="0" borderId="5" xfId="0" applyNumberFormat="1" applyFont="1" applyFill="1" applyBorder="1"/>
    <xf numFmtId="4" fontId="14" fillId="0" borderId="122" xfId="0" applyNumberFormat="1" applyFont="1" applyFill="1" applyBorder="1"/>
    <xf numFmtId="4" fontId="20" fillId="0" borderId="34" xfId="0" applyNumberFormat="1" applyFont="1" applyFill="1" applyBorder="1" applyAlignment="1">
      <alignment horizontal="right"/>
    </xf>
    <xf numFmtId="4" fontId="14" fillId="0" borderId="87" xfId="0" applyNumberFormat="1" applyFont="1" applyFill="1" applyBorder="1" applyAlignment="1">
      <alignment horizontal="right"/>
    </xf>
    <xf numFmtId="4" fontId="34" fillId="0" borderId="85" xfId="0" applyNumberFormat="1" applyFont="1" applyFill="1" applyBorder="1"/>
    <xf numFmtId="4" fontId="34" fillId="0" borderId="86" xfId="0" applyNumberFormat="1" applyFont="1" applyFill="1" applyBorder="1"/>
    <xf numFmtId="4" fontId="14" fillId="0" borderId="86" xfId="0" applyNumberFormat="1" applyFont="1" applyFill="1" applyBorder="1" applyAlignment="1">
      <alignment horizontal="right"/>
    </xf>
    <xf numFmtId="4" fontId="57" fillId="0" borderId="13" xfId="0" applyNumberFormat="1" applyFont="1" applyFill="1" applyBorder="1"/>
    <xf numFmtId="4" fontId="58" fillId="0" borderId="0" xfId="0" applyNumberFormat="1" applyFont="1" applyFill="1"/>
    <xf numFmtId="3" fontId="21" fillId="0" borderId="148" xfId="1" applyNumberFormat="1" applyFont="1" applyFill="1" applyBorder="1" applyAlignment="1">
      <alignment horizontal="center" vertical="center" wrapText="1"/>
    </xf>
    <xf numFmtId="3" fontId="2" fillId="0" borderId="149" xfId="1" applyNumberFormat="1" applyFont="1" applyFill="1" applyBorder="1" applyAlignment="1">
      <alignment horizontal="right"/>
    </xf>
    <xf numFmtId="3" fontId="48" fillId="0" borderId="145" xfId="1" applyNumberFormat="1" applyFont="1" applyFill="1" applyBorder="1" applyAlignment="1">
      <alignment horizontal="right"/>
    </xf>
    <xf numFmtId="3" fontId="45" fillId="0" borderId="131" xfId="1" applyNumberFormat="1" applyFont="1" applyFill="1" applyBorder="1"/>
    <xf numFmtId="3" fontId="2" fillId="0" borderId="150" xfId="1" applyNumberFormat="1" applyFont="1" applyFill="1" applyBorder="1" applyAlignment="1">
      <alignment horizontal="right"/>
    </xf>
    <xf numFmtId="3" fontId="1" fillId="0" borderId="147" xfId="1" applyNumberFormat="1" applyFont="1" applyFill="1" applyBorder="1"/>
    <xf numFmtId="3" fontId="1" fillId="0" borderId="92" xfId="1" applyNumberFormat="1" applyFont="1" applyFill="1" applyBorder="1"/>
    <xf numFmtId="0" fontId="23" fillId="0" borderId="108" xfId="1" applyFont="1" applyFill="1" applyBorder="1"/>
    <xf numFmtId="0" fontId="23" fillId="0" borderId="155" xfId="1" applyFont="1" applyFill="1" applyBorder="1"/>
    <xf numFmtId="0" fontId="24" fillId="0" borderId="156" xfId="1" applyFont="1" applyFill="1" applyBorder="1"/>
    <xf numFmtId="3" fontId="52" fillId="0" borderId="157" xfId="1" applyNumberFormat="1" applyFont="1" applyFill="1" applyBorder="1"/>
    <xf numFmtId="3" fontId="52" fillId="0" borderId="76" xfId="1" applyNumberFormat="1" applyFont="1" applyFill="1" applyBorder="1"/>
    <xf numFmtId="3" fontId="52" fillId="0" borderId="158" xfId="1" applyNumberFormat="1" applyFont="1" applyFill="1" applyBorder="1"/>
    <xf numFmtId="0" fontId="61" fillId="0" borderId="0" xfId="0" applyFont="1" applyAlignment="1">
      <alignment horizontal="center"/>
    </xf>
    <xf numFmtId="3" fontId="56" fillId="0" borderId="0" xfId="0" applyNumberFormat="1" applyFont="1" applyBorder="1" applyAlignment="1"/>
    <xf numFmtId="0" fontId="31" fillId="0" borderId="57" xfId="3" applyFont="1" applyFill="1" applyBorder="1" applyAlignment="1">
      <alignment vertical="center"/>
    </xf>
    <xf numFmtId="49" fontId="66" fillId="0" borderId="166" xfId="5" applyNumberFormat="1" applyFont="1" applyFill="1" applyBorder="1" applyAlignment="1">
      <alignment vertical="center" wrapText="1"/>
    </xf>
    <xf numFmtId="49" fontId="66" fillId="0" borderId="167" xfId="5" applyNumberFormat="1" applyFont="1" applyFill="1" applyBorder="1" applyAlignment="1">
      <alignment vertical="center" wrapText="1"/>
    </xf>
    <xf numFmtId="49" fontId="66" fillId="0" borderId="135" xfId="5" applyNumberFormat="1" applyFont="1" applyFill="1" applyBorder="1" applyAlignment="1">
      <alignment vertical="center" wrapText="1"/>
    </xf>
    <xf numFmtId="49" fontId="66" fillId="0" borderId="98" xfId="5" applyNumberFormat="1" applyFont="1" applyFill="1" applyBorder="1" applyAlignment="1">
      <alignment horizontal="center" vertical="center" wrapText="1"/>
    </xf>
    <xf numFmtId="49" fontId="66" fillId="0" borderId="74" xfId="5" applyNumberFormat="1" applyFont="1" applyFill="1" applyBorder="1" applyAlignment="1">
      <alignment horizontal="center" vertical="center" wrapText="1"/>
    </xf>
    <xf numFmtId="49" fontId="21" fillId="0" borderId="70" xfId="5" applyNumberFormat="1" applyFont="1" applyFill="1" applyBorder="1" applyAlignment="1">
      <alignment vertical="center" wrapText="1"/>
    </xf>
    <xf numFmtId="49" fontId="21" fillId="0" borderId="70" xfId="5" applyNumberFormat="1" applyFont="1" applyFill="1" applyBorder="1" applyAlignment="1">
      <alignment horizontal="center" vertical="center" wrapText="1"/>
    </xf>
    <xf numFmtId="49" fontId="21" fillId="0" borderId="71" xfId="5" applyNumberFormat="1" applyFont="1" applyFill="1" applyBorder="1" applyAlignment="1">
      <alignment horizontal="center" vertical="center" wrapText="1"/>
    </xf>
    <xf numFmtId="49" fontId="31" fillId="0" borderId="98" xfId="3" applyNumberFormat="1" applyFont="1" applyFill="1" applyBorder="1" applyAlignment="1">
      <alignment horizontal="right" wrapText="1"/>
    </xf>
    <xf numFmtId="0" fontId="31" fillId="0" borderId="99" xfId="3" applyFont="1" applyFill="1" applyBorder="1" applyAlignment="1">
      <alignment horizontal="right" vertical="center"/>
    </xf>
    <xf numFmtId="3" fontId="31" fillId="0" borderId="99" xfId="3" applyNumberFormat="1" applyFont="1" applyFill="1" applyBorder="1" applyAlignment="1">
      <alignment horizontal="right" vertical="center"/>
    </xf>
    <xf numFmtId="3" fontId="31" fillId="0" borderId="151" xfId="3" applyNumberFormat="1" applyFont="1" applyFill="1" applyBorder="1" applyAlignment="1">
      <alignment horizontal="right" vertical="center"/>
    </xf>
    <xf numFmtId="3" fontId="7" fillId="0" borderId="62" xfId="5" applyNumberFormat="1" applyFont="1" applyFill="1" applyBorder="1" applyAlignment="1">
      <alignment horizontal="right"/>
    </xf>
    <xf numFmtId="3" fontId="1" fillId="0" borderId="63" xfId="5" applyNumberFormat="1" applyFont="1" applyFill="1" applyBorder="1" applyAlignment="1">
      <alignment horizontal="right"/>
    </xf>
    <xf numFmtId="2" fontId="31" fillId="0" borderId="100" xfId="3" applyNumberFormat="1" applyFont="1" applyFill="1" applyBorder="1" applyAlignment="1">
      <alignment horizontal="center" wrapText="1"/>
    </xf>
    <xf numFmtId="0" fontId="29" fillId="0" borderId="67" xfId="3" applyFont="1" applyFill="1" applyBorder="1" applyAlignment="1">
      <alignment horizontal="left" vertical="center"/>
    </xf>
    <xf numFmtId="3" fontId="31" fillId="0" borderId="67" xfId="3" applyNumberFormat="1" applyFont="1" applyFill="1" applyBorder="1" applyAlignment="1">
      <alignment horizontal="right" vertical="center"/>
    </xf>
    <xf numFmtId="3" fontId="67" fillId="0" borderId="67" xfId="5" applyNumberFormat="1" applyFont="1" applyFill="1" applyBorder="1" applyAlignment="1">
      <alignment horizontal="right" vertical="center"/>
    </xf>
    <xf numFmtId="3" fontId="67" fillId="0" borderId="67" xfId="5" applyNumberFormat="1" applyFont="1" applyFill="1" applyBorder="1" applyAlignment="1">
      <alignment horizontal="right" vertical="center" wrapText="1"/>
    </xf>
    <xf numFmtId="3" fontId="31" fillId="0" borderId="67" xfId="5" applyNumberFormat="1" applyFont="1" applyFill="1" applyBorder="1" applyAlignment="1">
      <alignment horizontal="right" vertical="center" wrapText="1"/>
    </xf>
    <xf numFmtId="3" fontId="7" fillId="0" borderId="67" xfId="5" applyNumberFormat="1" applyFont="1" applyFill="1" applyBorder="1" applyAlignment="1">
      <alignment horizontal="right" vertical="center" wrapText="1"/>
    </xf>
    <xf numFmtId="3" fontId="1" fillId="0" borderId="67" xfId="5" applyNumberFormat="1" applyFill="1" applyBorder="1" applyAlignment="1">
      <alignment horizontal="right" vertical="center"/>
    </xf>
    <xf numFmtId="3" fontId="31" fillId="0" borderId="67" xfId="3" applyNumberFormat="1" applyFont="1" applyFill="1" applyBorder="1" applyAlignment="1">
      <alignment horizontal="right" vertical="center" wrapText="1"/>
    </xf>
    <xf numFmtId="3" fontId="31" fillId="0" borderId="145" xfId="3" applyNumberFormat="1" applyFont="1" applyFill="1" applyBorder="1" applyAlignment="1">
      <alignment horizontal="right" vertical="center" wrapText="1"/>
    </xf>
    <xf numFmtId="3" fontId="1" fillId="0" borderId="100" xfId="5" applyNumberFormat="1" applyFont="1" applyFill="1" applyBorder="1"/>
    <xf numFmtId="3" fontId="1" fillId="0" borderId="67" xfId="5" applyNumberFormat="1" applyFont="1" applyFill="1" applyBorder="1"/>
    <xf numFmtId="3" fontId="1" fillId="0" borderId="68" xfId="5" applyNumberFormat="1" applyFont="1" applyFill="1" applyBorder="1"/>
    <xf numFmtId="49" fontId="67" fillId="0" borderId="95" xfId="3" applyNumberFormat="1" applyFont="1" applyFill="1" applyBorder="1"/>
    <xf numFmtId="3" fontId="68" fillId="0" borderId="129" xfId="3" applyNumberFormat="1" applyFont="1" applyFill="1" applyBorder="1" applyAlignment="1"/>
    <xf numFmtId="3" fontId="69" fillId="0" borderId="129" xfId="3" applyNumberFormat="1" applyFont="1" applyFill="1" applyBorder="1" applyAlignment="1"/>
    <xf numFmtId="3" fontId="69" fillId="0" borderId="96" xfId="3" applyNumberFormat="1" applyFont="1" applyFill="1" applyBorder="1" applyAlignment="1"/>
    <xf numFmtId="3" fontId="7" fillId="0" borderId="95" xfId="5" applyNumberFormat="1" applyFont="1" applyFill="1" applyBorder="1"/>
    <xf numFmtId="3" fontId="7" fillId="0" borderId="129" xfId="5" applyNumberFormat="1" applyFont="1" applyFill="1" applyBorder="1"/>
    <xf numFmtId="3" fontId="7" fillId="0" borderId="162" xfId="5" applyNumberFormat="1" applyFont="1" applyFill="1" applyBorder="1"/>
    <xf numFmtId="49" fontId="70" fillId="0" borderId="98" xfId="3" applyNumberFormat="1" applyFont="1" applyFill="1" applyBorder="1"/>
    <xf numFmtId="0" fontId="31" fillId="0" borderId="99" xfId="3" applyFont="1" applyFill="1" applyBorder="1"/>
    <xf numFmtId="3" fontId="31" fillId="0" borderId="99" xfId="3" applyNumberFormat="1" applyFont="1" applyFill="1" applyBorder="1"/>
    <xf numFmtId="3" fontId="67" fillId="0" borderId="99" xfId="3" applyNumberFormat="1" applyFont="1" applyFill="1" applyBorder="1"/>
    <xf numFmtId="3" fontId="67" fillId="0" borderId="62" xfId="3" applyNumberFormat="1" applyFont="1" applyFill="1" applyBorder="1"/>
    <xf numFmtId="3" fontId="67" fillId="0" borderId="152" xfId="3" applyNumberFormat="1" applyFont="1" applyFill="1" applyBorder="1"/>
    <xf numFmtId="3" fontId="1" fillId="0" borderId="98" xfId="5" applyNumberFormat="1" applyFont="1" applyFill="1" applyBorder="1"/>
    <xf numFmtId="3" fontId="1" fillId="0" borderId="99" xfId="5" applyNumberFormat="1" applyFont="1" applyFill="1" applyBorder="1"/>
    <xf numFmtId="3" fontId="1" fillId="0" borderId="125" xfId="5" applyNumberFormat="1" applyFont="1" applyFill="1" applyBorder="1"/>
    <xf numFmtId="49" fontId="70" fillId="0" borderId="73" xfId="3" applyNumberFormat="1" applyFont="1" applyFill="1" applyBorder="1"/>
    <xf numFmtId="0" fontId="31" fillId="0" borderId="57" xfId="3" applyFont="1" applyFill="1" applyBorder="1"/>
    <xf numFmtId="3" fontId="67" fillId="0" borderId="57" xfId="3" applyNumberFormat="1" applyFont="1" applyFill="1" applyBorder="1"/>
    <xf numFmtId="3" fontId="1" fillId="0" borderId="73" xfId="5" applyNumberFormat="1" applyFont="1" applyFill="1" applyBorder="1"/>
    <xf numFmtId="3" fontId="1" fillId="0" borderId="57" xfId="5" applyNumberFormat="1" applyFont="1" applyFill="1" applyBorder="1"/>
    <xf numFmtId="3" fontId="1" fillId="0" borderId="65" xfId="5" applyNumberFormat="1" applyFont="1" applyFill="1" applyBorder="1"/>
    <xf numFmtId="3" fontId="71" fillId="0" borderId="57" xfId="3" applyNumberFormat="1" applyFont="1" applyFill="1" applyBorder="1"/>
    <xf numFmtId="3" fontId="7" fillId="0" borderId="73" xfId="3" applyNumberFormat="1" applyFont="1" applyFill="1" applyBorder="1"/>
    <xf numFmtId="3" fontId="1" fillId="0" borderId="64" xfId="5" applyNumberFormat="1" applyFont="1" applyFill="1" applyBorder="1"/>
    <xf numFmtId="49" fontId="70" fillId="0" borderId="100" xfId="3" applyNumberFormat="1" applyFont="1" applyFill="1" applyBorder="1"/>
    <xf numFmtId="0" fontId="31" fillId="0" borderId="67" xfId="3" applyFont="1" applyFill="1" applyBorder="1"/>
    <xf numFmtId="3" fontId="67" fillId="0" borderId="67" xfId="3" applyNumberFormat="1" applyFont="1" applyFill="1" applyBorder="1"/>
    <xf numFmtId="3" fontId="67" fillId="0" borderId="70" xfId="3" applyNumberFormat="1" applyFont="1" applyFill="1" applyBorder="1"/>
    <xf numFmtId="49" fontId="68" fillId="0" borderId="95" xfId="3" applyNumberFormat="1" applyFont="1" applyFill="1" applyBorder="1"/>
    <xf numFmtId="0" fontId="72" fillId="0" borderId="129" xfId="6" applyFont="1" applyFill="1" applyBorder="1"/>
    <xf numFmtId="3" fontId="7" fillId="0" borderId="96" xfId="5" applyNumberFormat="1" applyFont="1" applyFill="1" applyBorder="1"/>
    <xf numFmtId="3" fontId="67" fillId="0" borderId="151" xfId="3" applyNumberFormat="1" applyFont="1" applyFill="1" applyBorder="1"/>
    <xf numFmtId="49" fontId="70" fillId="0" borderId="95" xfId="3" applyNumberFormat="1" applyFont="1" applyFill="1" applyBorder="1"/>
    <xf numFmtId="0" fontId="73" fillId="0" borderId="129" xfId="6" applyFont="1" applyFill="1" applyBorder="1"/>
    <xf numFmtId="3" fontId="67" fillId="0" borderId="79" xfId="3" applyNumberFormat="1" applyFont="1" applyFill="1" applyBorder="1"/>
    <xf numFmtId="0" fontId="1" fillId="0" borderId="65" xfId="5" applyFont="1" applyFill="1" applyBorder="1"/>
    <xf numFmtId="3" fontId="71" fillId="0" borderId="99" xfId="3" applyNumberFormat="1" applyFont="1" applyFill="1" applyBorder="1"/>
    <xf numFmtId="0" fontId="74" fillId="0" borderId="115" xfId="5" applyFont="1" applyFill="1" applyBorder="1" applyAlignment="1">
      <alignment vertical="center" wrapText="1"/>
    </xf>
    <xf numFmtId="0" fontId="31" fillId="0" borderId="144" xfId="5" applyFont="1" applyFill="1" applyBorder="1" applyAlignment="1"/>
    <xf numFmtId="3" fontId="67" fillId="0" borderId="129" xfId="3" applyNumberFormat="1" applyFont="1" applyFill="1" applyBorder="1"/>
    <xf numFmtId="3" fontId="67" fillId="0" borderId="96" xfId="3" applyNumberFormat="1" applyFont="1" applyFill="1" applyBorder="1"/>
    <xf numFmtId="3" fontId="7" fillId="0" borderId="144" xfId="5" applyNumberFormat="1" applyFont="1" applyFill="1" applyBorder="1"/>
    <xf numFmtId="3" fontId="1" fillId="0" borderId="129" xfId="5" applyNumberFormat="1" applyFont="1" applyFill="1" applyBorder="1"/>
    <xf numFmtId="0" fontId="1" fillId="0" borderId="162" xfId="5" applyFont="1" applyFill="1" applyBorder="1"/>
    <xf numFmtId="0" fontId="74" fillId="0" borderId="98" xfId="5" applyFont="1" applyFill="1" applyBorder="1" applyAlignment="1">
      <alignment vertical="center" wrapText="1"/>
    </xf>
    <xf numFmtId="0" fontId="70" fillId="0" borderId="143" xfId="5" applyFont="1" applyFill="1" applyBorder="1" applyAlignment="1"/>
    <xf numFmtId="3" fontId="70" fillId="0" borderId="99" xfId="3" applyNumberFormat="1" applyFont="1" applyFill="1" applyBorder="1"/>
    <xf numFmtId="3" fontId="75" fillId="0" borderId="98" xfId="5" applyNumberFormat="1" applyFont="1" applyFill="1" applyBorder="1"/>
    <xf numFmtId="3" fontId="75" fillId="0" borderId="153" xfId="5" applyNumberFormat="1" applyFont="1" applyFill="1" applyBorder="1"/>
    <xf numFmtId="0" fontId="1" fillId="0" borderId="125" xfId="5" applyFont="1" applyFill="1" applyBorder="1"/>
    <xf numFmtId="0" fontId="74" fillId="0" borderId="73" xfId="5" applyFont="1" applyFill="1" applyBorder="1" applyAlignment="1">
      <alignment vertical="center" wrapText="1"/>
    </xf>
    <xf numFmtId="0" fontId="70" fillId="0" borderId="66" xfId="5" applyFont="1" applyFill="1" applyBorder="1" applyAlignment="1"/>
    <xf numFmtId="3" fontId="70" fillId="0" borderId="57" xfId="3" applyNumberFormat="1" applyFont="1" applyFill="1" applyBorder="1"/>
    <xf numFmtId="3" fontId="75" fillId="0" borderId="64" xfId="5" applyNumberFormat="1" applyFont="1" applyFill="1" applyBorder="1"/>
    <xf numFmtId="0" fontId="74" fillId="0" borderId="100" xfId="5" applyFont="1" applyFill="1" applyBorder="1" applyAlignment="1">
      <alignment vertical="center" wrapText="1"/>
    </xf>
    <xf numFmtId="3" fontId="70" fillId="0" borderId="67" xfId="3" applyNumberFormat="1" applyFont="1" applyFill="1" applyBorder="1"/>
    <xf numFmtId="3" fontId="67" fillId="0" borderId="145" xfId="3" applyNumberFormat="1" applyFont="1" applyFill="1" applyBorder="1"/>
    <xf numFmtId="3" fontId="75" fillId="0" borderId="66" xfId="5" applyNumberFormat="1" applyFont="1" applyFill="1" applyBorder="1"/>
    <xf numFmtId="0" fontId="1" fillId="0" borderId="68" xfId="5" applyFont="1" applyFill="1" applyBorder="1"/>
    <xf numFmtId="0" fontId="31" fillId="0" borderId="129" xfId="5" applyFont="1" applyFill="1" applyBorder="1" applyAlignment="1"/>
    <xf numFmtId="3" fontId="7" fillId="0" borderId="72" xfId="5" applyNumberFormat="1" applyFont="1" applyFill="1" applyBorder="1" applyAlignment="1">
      <alignment horizontal="right"/>
    </xf>
    <xf numFmtId="0" fontId="60" fillId="0" borderId="88" xfId="0" applyFont="1" applyBorder="1" applyAlignment="1">
      <alignment horizontal="center"/>
    </xf>
    <xf numFmtId="0" fontId="60" fillId="0" borderId="87" xfId="0" applyFont="1" applyBorder="1" applyAlignment="1">
      <alignment horizontal="center"/>
    </xf>
    <xf numFmtId="0" fontId="57" fillId="0" borderId="125" xfId="0" applyFont="1" applyBorder="1"/>
    <xf numFmtId="0" fontId="57" fillId="0" borderId="163" xfId="0" applyFont="1" applyBorder="1"/>
    <xf numFmtId="3" fontId="57" fillId="0" borderId="116" xfId="0" applyNumberFormat="1" applyFont="1" applyBorder="1"/>
    <xf numFmtId="3" fontId="57" fillId="0" borderId="163" xfId="0" applyNumberFormat="1" applyFont="1" applyBorder="1"/>
    <xf numFmtId="0" fontId="57" fillId="0" borderId="65" xfId="0" applyFont="1" applyBorder="1"/>
    <xf numFmtId="0" fontId="57" fillId="0" borderId="136" xfId="0" applyFont="1" applyBorder="1"/>
    <xf numFmtId="3" fontId="57" fillId="0" borderId="126" xfId="0" applyNumberFormat="1" applyFont="1" applyBorder="1"/>
    <xf numFmtId="3" fontId="57" fillId="0" borderId="136" xfId="0" applyNumberFormat="1" applyFont="1" applyBorder="1"/>
    <xf numFmtId="0" fontId="57" fillId="0" borderId="73" xfId="0" applyFont="1" applyBorder="1" applyAlignment="1">
      <alignment horizontal="center" vertical="center"/>
    </xf>
    <xf numFmtId="0" fontId="57" fillId="0" borderId="100" xfId="0" applyFont="1" applyBorder="1" applyAlignment="1">
      <alignment horizontal="center" vertical="center"/>
    </xf>
    <xf numFmtId="0" fontId="57" fillId="0" borderId="68" xfId="0" applyFont="1" applyBorder="1"/>
    <xf numFmtId="0" fontId="57" fillId="0" borderId="161" xfId="0" applyFont="1" applyBorder="1"/>
    <xf numFmtId="3" fontId="57" fillId="0" borderId="164" xfId="0" applyNumberFormat="1" applyFont="1" applyBorder="1"/>
    <xf numFmtId="3" fontId="57" fillId="0" borderId="161" xfId="0" applyNumberFormat="1" applyFont="1" applyBorder="1"/>
    <xf numFmtId="3" fontId="60" fillId="0" borderId="87" xfId="0" applyNumberFormat="1" applyFont="1" applyBorder="1"/>
    <xf numFmtId="3" fontId="60" fillId="0" borderId="88" xfId="0" applyNumberFormat="1" applyFont="1" applyBorder="1"/>
    <xf numFmtId="0" fontId="57" fillId="0" borderId="0" xfId="0" applyFont="1"/>
    <xf numFmtId="0" fontId="60" fillId="0" borderId="87" xfId="0" applyFont="1" applyBorder="1" applyAlignment="1">
      <alignment horizontal="center" wrapText="1"/>
    </xf>
    <xf numFmtId="0" fontId="60" fillId="0" borderId="88" xfId="0" applyFont="1" applyBorder="1" applyAlignment="1">
      <alignment horizontal="center" wrapText="1"/>
    </xf>
    <xf numFmtId="3" fontId="57" fillId="0" borderId="0" xfId="0" applyNumberFormat="1" applyFont="1"/>
    <xf numFmtId="4" fontId="46" fillId="0" borderId="0" xfId="1" applyNumberFormat="1" applyFont="1" applyBorder="1" applyAlignment="1">
      <alignment horizontal="center"/>
    </xf>
    <xf numFmtId="3" fontId="57" fillId="0" borderId="0" xfId="0" applyNumberFormat="1" applyFont="1" applyFill="1" applyBorder="1"/>
    <xf numFmtId="3" fontId="34" fillId="0" borderId="0" xfId="0" applyNumberFormat="1" applyFont="1" applyFill="1" applyBorder="1"/>
    <xf numFmtId="3" fontId="57" fillId="0" borderId="56" xfId="0" applyNumberFormat="1" applyFont="1" applyFill="1" applyBorder="1"/>
    <xf numFmtId="3" fontId="34" fillId="0" borderId="56" xfId="0" applyNumberFormat="1" applyFont="1" applyFill="1" applyBorder="1"/>
    <xf numFmtId="4" fontId="34" fillId="0" borderId="56" xfId="0" applyNumberFormat="1" applyFont="1" applyFill="1" applyBorder="1"/>
    <xf numFmtId="3" fontId="34" fillId="0" borderId="169" xfId="0" applyNumberFormat="1" applyFont="1" applyFill="1" applyBorder="1"/>
    <xf numFmtId="0" fontId="64" fillId="0" borderId="0" xfId="0" applyFont="1" applyFill="1" applyBorder="1"/>
    <xf numFmtId="0" fontId="0" fillId="0" borderId="0" xfId="0" applyFont="1" applyFill="1" applyBorder="1"/>
    <xf numFmtId="0" fontId="61" fillId="0" borderId="0" xfId="0" applyFont="1" applyFill="1" applyBorder="1"/>
    <xf numFmtId="3" fontId="57" fillId="0" borderId="170" xfId="0" applyNumberFormat="1" applyFont="1" applyFill="1" applyBorder="1"/>
    <xf numFmtId="3" fontId="34" fillId="0" borderId="132" xfId="0" applyNumberFormat="1" applyFont="1" applyFill="1" applyBorder="1"/>
    <xf numFmtId="0" fontId="51" fillId="0" borderId="40" xfId="0" applyFont="1" applyFill="1" applyBorder="1" applyAlignment="1">
      <alignment horizontal="center" wrapText="1"/>
    </xf>
    <xf numFmtId="3" fontId="47" fillId="0" borderId="101" xfId="1" applyNumberFormat="1" applyFont="1" applyFill="1" applyBorder="1" applyAlignment="1">
      <alignment horizontal="center"/>
    </xf>
    <xf numFmtId="3" fontId="47" fillId="0" borderId="131" xfId="1" applyNumberFormat="1" applyFont="1" applyFill="1" applyBorder="1" applyAlignment="1">
      <alignment horizontal="center"/>
    </xf>
    <xf numFmtId="3" fontId="47" fillId="0" borderId="93" xfId="1" applyNumberFormat="1" applyFont="1" applyFill="1" applyBorder="1" applyAlignment="1">
      <alignment horizontal="center"/>
    </xf>
    <xf numFmtId="3" fontId="47" fillId="0" borderId="133" xfId="1" applyNumberFormat="1" applyFont="1" applyFill="1" applyBorder="1" applyAlignment="1">
      <alignment horizontal="center"/>
    </xf>
    <xf numFmtId="3" fontId="47" fillId="0" borderId="47" xfId="1" applyNumberFormat="1" applyFont="1" applyFill="1" applyBorder="1" applyAlignment="1">
      <alignment horizontal="center"/>
    </xf>
    <xf numFmtId="3" fontId="47" fillId="0" borderId="134" xfId="1" applyNumberFormat="1" applyFont="1" applyFill="1" applyBorder="1" applyAlignment="1">
      <alignment horizontal="center"/>
    </xf>
    <xf numFmtId="0" fontId="14" fillId="0" borderId="101" xfId="1" applyFont="1" applyFill="1" applyBorder="1" applyAlignment="1">
      <alignment horizontal="left" vertical="center"/>
    </xf>
    <xf numFmtId="0" fontId="14" fillId="0" borderId="93" xfId="1" applyFont="1" applyFill="1" applyBorder="1" applyAlignment="1">
      <alignment horizontal="left" vertical="center"/>
    </xf>
    <xf numFmtId="0" fontId="14" fillId="0" borderId="102" xfId="1" applyFont="1" applyFill="1" applyBorder="1" applyAlignment="1">
      <alignment horizontal="left" vertical="center"/>
    </xf>
    <xf numFmtId="0" fontId="14" fillId="0" borderId="89" xfId="1" applyFont="1" applyFill="1" applyBorder="1" applyAlignment="1">
      <alignment horizontal="left" vertical="center"/>
    </xf>
    <xf numFmtId="0" fontId="20" fillId="0" borderId="72" xfId="1" applyFont="1" applyBorder="1" applyAlignment="1">
      <alignment horizontal="center"/>
    </xf>
    <xf numFmtId="0" fontId="20" fillId="0" borderId="62" xfId="1" applyFont="1" applyBorder="1" applyAlignment="1">
      <alignment horizontal="center"/>
    </xf>
    <xf numFmtId="0" fontId="20" fillId="0" borderId="63" xfId="1" applyFont="1" applyBorder="1" applyAlignment="1">
      <alignment horizontal="center"/>
    </xf>
    <xf numFmtId="0" fontId="20" fillId="0" borderId="73" xfId="1" applyFont="1" applyBorder="1" applyAlignment="1">
      <alignment horizontal="center"/>
    </xf>
    <xf numFmtId="0" fontId="20" fillId="0" borderId="57" xfId="1" applyFont="1" applyBorder="1" applyAlignment="1">
      <alignment horizontal="center"/>
    </xf>
    <xf numFmtId="0" fontId="20" fillId="0" borderId="65" xfId="1" applyFont="1" applyBorder="1" applyAlignment="1">
      <alignment horizontal="center"/>
    </xf>
    <xf numFmtId="0" fontId="20" fillId="0" borderId="74" xfId="1" applyFont="1" applyBorder="1" applyAlignment="1">
      <alignment horizontal="center"/>
    </xf>
    <xf numFmtId="0" fontId="20" fillId="0" borderId="70" xfId="1" applyFont="1" applyBorder="1" applyAlignment="1">
      <alignment horizontal="center"/>
    </xf>
    <xf numFmtId="0" fontId="20" fillId="0" borderId="71" xfId="1" applyFont="1" applyBorder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30" xfId="1" applyNumberFormat="1" applyFont="1" applyBorder="1" applyAlignment="1">
      <alignment horizontal="center"/>
    </xf>
    <xf numFmtId="3" fontId="14" fillId="0" borderId="96" xfId="1" applyNumberFormat="1" applyFont="1" applyBorder="1" applyAlignment="1">
      <alignment horizontal="center" vertical="center"/>
    </xf>
    <xf numFmtId="3" fontId="14" fillId="0" borderId="88" xfId="1" applyNumberFormat="1" applyFont="1" applyBorder="1" applyAlignment="1">
      <alignment horizontal="center" vertical="center"/>
    </xf>
    <xf numFmtId="3" fontId="34" fillId="0" borderId="99" xfId="1" applyNumberFormat="1" applyFont="1" applyBorder="1" applyAlignment="1">
      <alignment horizontal="left"/>
    </xf>
    <xf numFmtId="0" fontId="44" fillId="0" borderId="125" xfId="2" applyFont="1" applyBorder="1" applyAlignment="1">
      <alignment horizontal="left"/>
    </xf>
    <xf numFmtId="3" fontId="34" fillId="0" borderId="57" xfId="1" applyNumberFormat="1" applyFont="1" applyBorder="1" applyAlignment="1">
      <alignment horizontal="left"/>
    </xf>
    <xf numFmtId="3" fontId="34" fillId="0" borderId="65" xfId="1" applyNumberFormat="1" applyFont="1" applyBorder="1" applyAlignment="1">
      <alignment horizontal="left"/>
    </xf>
    <xf numFmtId="4" fontId="46" fillId="0" borderId="0" xfId="1" applyNumberFormat="1" applyFont="1" applyBorder="1" applyAlignment="1">
      <alignment horizontal="center"/>
    </xf>
    <xf numFmtId="3" fontId="34" fillId="0" borderId="70" xfId="1" applyNumberFormat="1" applyFont="1" applyBorder="1" applyAlignment="1">
      <alignment horizontal="left"/>
    </xf>
    <xf numFmtId="3" fontId="34" fillId="0" borderId="71" xfId="1" applyNumberFormat="1" applyFont="1" applyBorder="1" applyAlignment="1">
      <alignment horizontal="left"/>
    </xf>
    <xf numFmtId="0" fontId="2" fillId="0" borderId="40" xfId="0" applyFont="1" applyBorder="1" applyAlignment="1">
      <alignment horizontal="center" wrapText="1"/>
    </xf>
    <xf numFmtId="3" fontId="16" fillId="6" borderId="49" xfId="1" applyNumberFormat="1" applyFont="1" applyFill="1" applyBorder="1" applyAlignment="1">
      <alignment horizontal="center"/>
    </xf>
    <xf numFmtId="3" fontId="21" fillId="7" borderId="52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6" xfId="1" applyNumberFormat="1" applyFont="1" applyFill="1" applyBorder="1" applyAlignment="1">
      <alignment horizontal="center" vertical="center" wrapText="1"/>
    </xf>
    <xf numFmtId="49" fontId="21" fillId="7" borderId="52" xfId="1" applyNumberFormat="1" applyFont="1" applyFill="1" applyBorder="1" applyAlignment="1">
      <alignment horizontal="center" vertical="center" wrapText="1"/>
    </xf>
    <xf numFmtId="0" fontId="16" fillId="6" borderId="35" xfId="1" applyFont="1" applyFill="1" applyBorder="1" applyAlignment="1">
      <alignment horizontal="center"/>
    </xf>
    <xf numFmtId="0" fontId="16" fillId="6" borderId="60" xfId="1" applyFont="1" applyFill="1" applyBorder="1" applyAlignment="1">
      <alignment horizontal="center"/>
    </xf>
    <xf numFmtId="4" fontId="2" fillId="0" borderId="0" xfId="1" applyNumberFormat="1" applyFont="1" applyBorder="1" applyAlignment="1">
      <alignment horizontal="center"/>
    </xf>
    <xf numFmtId="0" fontId="57" fillId="0" borderId="73" xfId="0" applyFont="1" applyBorder="1" applyAlignment="1">
      <alignment horizontal="center" vertical="center"/>
    </xf>
    <xf numFmtId="3" fontId="60" fillId="0" borderId="0" xfId="0" applyNumberFormat="1" applyFont="1" applyBorder="1" applyAlignment="1">
      <alignment horizontal="center"/>
    </xf>
    <xf numFmtId="0" fontId="60" fillId="0" borderId="95" xfId="0" applyFont="1" applyBorder="1" applyAlignment="1">
      <alignment horizontal="center"/>
    </xf>
    <xf numFmtId="0" fontId="60" fillId="0" borderId="162" xfId="0" applyFont="1" applyBorder="1" applyAlignment="1">
      <alignment horizontal="center"/>
    </xf>
    <xf numFmtId="0" fontId="60" fillId="0" borderId="129" xfId="0" applyFont="1" applyBorder="1" applyAlignment="1">
      <alignment horizontal="center"/>
    </xf>
    <xf numFmtId="0" fontId="57" fillId="0" borderId="98" xfId="0" applyFont="1" applyBorder="1" applyAlignment="1">
      <alignment horizontal="center" vertical="center"/>
    </xf>
    <xf numFmtId="0" fontId="57" fillId="0" borderId="100" xfId="0" applyFont="1" applyBorder="1" applyAlignment="1">
      <alignment horizontal="center" vertical="center"/>
    </xf>
    <xf numFmtId="0" fontId="57" fillId="0" borderId="147" xfId="0" applyFont="1" applyBorder="1" applyAlignment="1">
      <alignment horizontal="center" vertical="center"/>
    </xf>
    <xf numFmtId="49" fontId="21" fillId="0" borderId="79" xfId="5" applyNumberFormat="1" applyFont="1" applyFill="1" applyBorder="1" applyAlignment="1">
      <alignment horizontal="center" vertical="center" wrapText="1"/>
    </xf>
    <xf numFmtId="49" fontId="21" fillId="0" borderId="159" xfId="5" applyNumberFormat="1" applyFont="1" applyFill="1" applyBorder="1" applyAlignment="1">
      <alignment horizontal="center" vertical="center" wrapText="1"/>
    </xf>
    <xf numFmtId="49" fontId="21" fillId="0" borderId="136" xfId="5" applyNumberFormat="1" applyFont="1" applyFill="1" applyBorder="1" applyAlignment="1">
      <alignment horizontal="center" vertical="center" wrapText="1"/>
    </xf>
    <xf numFmtId="0" fontId="65" fillId="0" borderId="101" xfId="3" applyFont="1" applyFill="1" applyBorder="1" applyAlignment="1">
      <alignment horizontal="center" vertical="center" wrapText="1"/>
    </xf>
    <xf numFmtId="0" fontId="65" fillId="0" borderId="131" xfId="3" applyFont="1" applyFill="1" applyBorder="1" applyAlignment="1">
      <alignment horizontal="center" vertical="center" wrapText="1"/>
    </xf>
    <xf numFmtId="0" fontId="14" fillId="0" borderId="145" xfId="4" applyFont="1" applyFill="1" applyBorder="1" applyAlignment="1">
      <alignment horizontal="center"/>
    </xf>
    <xf numFmtId="0" fontId="14" fillId="0" borderId="160" xfId="4" applyFont="1" applyFill="1" applyBorder="1" applyAlignment="1">
      <alignment horizontal="center"/>
    </xf>
    <xf numFmtId="0" fontId="14" fillId="0" borderId="66" xfId="4" applyFont="1" applyFill="1" applyBorder="1" applyAlignment="1">
      <alignment horizontal="center"/>
    </xf>
    <xf numFmtId="49" fontId="31" fillId="0" borderId="146" xfId="3" applyNumberFormat="1" applyFont="1" applyFill="1" applyBorder="1" applyAlignment="1">
      <alignment horizontal="center" textRotation="90" wrapText="1"/>
    </xf>
    <xf numFmtId="49" fontId="31" fillId="0" borderId="147" xfId="3" applyNumberFormat="1" applyFont="1" applyFill="1" applyBorder="1" applyAlignment="1">
      <alignment horizontal="center" textRotation="90" wrapText="1"/>
    </xf>
    <xf numFmtId="49" fontId="31" fillId="0" borderId="157" xfId="3" applyNumberFormat="1" applyFont="1" applyFill="1" applyBorder="1" applyAlignment="1">
      <alignment horizontal="center" textRotation="90" wrapText="1"/>
    </xf>
    <xf numFmtId="0" fontId="31" fillId="0" borderId="165" xfId="3" applyFont="1" applyFill="1" applyBorder="1" applyAlignment="1">
      <alignment horizontal="center" vertical="center" wrapText="1"/>
    </xf>
    <xf numFmtId="0" fontId="31" fillId="0" borderId="78" xfId="3" applyFont="1" applyFill="1" applyBorder="1" applyAlignment="1">
      <alignment horizontal="center" vertical="center" wrapText="1"/>
    </xf>
    <xf numFmtId="0" fontId="31" fillId="0" borderId="76" xfId="3" applyFont="1" applyFill="1" applyBorder="1" applyAlignment="1">
      <alignment horizontal="center" vertical="center" wrapText="1"/>
    </xf>
    <xf numFmtId="0" fontId="31" fillId="0" borderId="123" xfId="3" applyFont="1" applyFill="1" applyBorder="1" applyAlignment="1">
      <alignment horizontal="center" vertical="center"/>
    </xf>
    <xf numFmtId="0" fontId="31" fillId="0" borderId="167" xfId="3" applyFont="1" applyFill="1" applyBorder="1" applyAlignment="1">
      <alignment horizontal="center" vertical="center"/>
    </xf>
    <xf numFmtId="0" fontId="31" fillId="0" borderId="61" xfId="3" applyFont="1" applyFill="1" applyBorder="1" applyAlignment="1">
      <alignment horizontal="center" vertical="center"/>
    </xf>
    <xf numFmtId="0" fontId="31" fillId="0" borderId="168" xfId="3" applyFont="1" applyFill="1" applyBorder="1" applyAlignment="1">
      <alignment horizontal="center" vertical="center" wrapText="1"/>
    </xf>
    <xf numFmtId="0" fontId="31" fillId="0" borderId="154" xfId="3" applyFont="1" applyFill="1" applyBorder="1" applyAlignment="1">
      <alignment horizontal="center" vertical="center" wrapText="1"/>
    </xf>
    <xf numFmtId="0" fontId="31" fillId="0" borderId="158" xfId="3" applyFont="1" applyFill="1" applyBorder="1" applyAlignment="1">
      <alignment horizontal="center" vertical="center" wrapText="1"/>
    </xf>
    <xf numFmtId="49" fontId="66" fillId="0" borderId="101" xfId="5" applyNumberFormat="1" applyFont="1" applyFill="1" applyBorder="1" applyAlignment="1">
      <alignment horizontal="center" vertical="center" wrapText="1"/>
    </xf>
    <xf numFmtId="49" fontId="66" fillId="0" borderId="131" xfId="5" applyNumberFormat="1" applyFont="1" applyFill="1" applyBorder="1" applyAlignment="1">
      <alignment horizontal="center" vertical="center" wrapText="1"/>
    </xf>
    <xf numFmtId="49" fontId="66" fillId="0" borderId="93" xfId="5" applyNumberFormat="1" applyFont="1" applyFill="1" applyBorder="1" applyAlignment="1">
      <alignment horizontal="center" vertical="center" wrapText="1"/>
    </xf>
    <xf numFmtId="49" fontId="66" fillId="0" borderId="102" xfId="5" applyNumberFormat="1" applyFont="1" applyFill="1" applyBorder="1" applyAlignment="1">
      <alignment horizontal="center" vertical="center" wrapText="1"/>
    </xf>
    <xf numFmtId="49" fontId="66" fillId="0" borderId="130" xfId="5" applyNumberFormat="1" applyFont="1" applyFill="1" applyBorder="1" applyAlignment="1">
      <alignment horizontal="center" vertical="center" wrapText="1"/>
    </xf>
    <xf numFmtId="49" fontId="66" fillId="0" borderId="89" xfId="5" applyNumberFormat="1" applyFont="1" applyFill="1" applyBorder="1" applyAlignment="1">
      <alignment horizontal="center" vertical="center" wrapText="1"/>
    </xf>
    <xf numFmtId="0" fontId="31" fillId="0" borderId="79" xfId="3" applyFont="1" applyFill="1" applyBorder="1" applyAlignment="1">
      <alignment horizontal="center" vertical="center"/>
    </xf>
    <xf numFmtId="0" fontId="31" fillId="0" borderId="159" xfId="3" applyFont="1" applyFill="1" applyBorder="1" applyAlignment="1">
      <alignment horizontal="center" vertical="center"/>
    </xf>
    <xf numFmtId="0" fontId="31" fillId="0" borderId="64" xfId="3" applyFont="1" applyFill="1" applyBorder="1" applyAlignment="1">
      <alignment horizontal="center" vertical="center"/>
    </xf>
    <xf numFmtId="0" fontId="31" fillId="0" borderId="79" xfId="5" applyFont="1" applyFill="1" applyBorder="1" applyAlignment="1">
      <alignment horizontal="center"/>
    </xf>
    <xf numFmtId="0" fontId="31" fillId="0" borderId="159" xfId="5" applyFont="1" applyFill="1" applyBorder="1" applyAlignment="1">
      <alignment horizontal="center"/>
    </xf>
    <xf numFmtId="0" fontId="31" fillId="0" borderId="64" xfId="5" applyFont="1" applyFill="1" applyBorder="1" applyAlignment="1">
      <alignment horizontal="center"/>
    </xf>
    <xf numFmtId="0" fontId="31" fillId="0" borderId="67" xfId="3" applyFont="1" applyFill="1" applyBorder="1" applyAlignment="1">
      <alignment horizontal="center" vertical="center"/>
    </xf>
    <xf numFmtId="0" fontId="31" fillId="0" borderId="78" xfId="3" applyFont="1" applyFill="1" applyBorder="1" applyAlignment="1">
      <alignment horizontal="center" vertical="center"/>
    </xf>
    <xf numFmtId="0" fontId="31" fillId="0" borderId="76" xfId="3" applyFont="1" applyFill="1" applyBorder="1" applyAlignment="1">
      <alignment horizontal="center" vertical="center"/>
    </xf>
    <xf numFmtId="2" fontId="31" fillId="0" borderId="78" xfId="5" applyNumberFormat="1" applyFont="1" applyFill="1" applyBorder="1" applyAlignment="1">
      <alignment horizontal="center" vertical="center" wrapText="1"/>
    </xf>
    <xf numFmtId="2" fontId="31" fillId="0" borderId="76" xfId="5" applyNumberFormat="1" applyFont="1" applyFill="1" applyBorder="1" applyAlignment="1">
      <alignment horizontal="center" vertical="center" wrapText="1"/>
    </xf>
    <xf numFmtId="0" fontId="74" fillId="0" borderId="115" xfId="5" applyFont="1" applyFill="1" applyBorder="1" applyAlignment="1">
      <alignment horizontal="center" vertical="center" wrapText="1"/>
    </xf>
    <xf numFmtId="0" fontId="74" fillId="0" borderId="144" xfId="5" applyFont="1" applyFill="1" applyBorder="1" applyAlignment="1">
      <alignment horizontal="center" vertical="center" wrapText="1"/>
    </xf>
    <xf numFmtId="0" fontId="7" fillId="0" borderId="67" xfId="5" applyFont="1" applyFill="1" applyBorder="1" applyAlignment="1">
      <alignment horizontal="center" vertical="center" wrapText="1"/>
    </xf>
    <xf numFmtId="0" fontId="7" fillId="0" borderId="78" xfId="5" applyFont="1" applyFill="1" applyBorder="1" applyAlignment="1">
      <alignment horizontal="center" vertical="center" wrapText="1"/>
    </xf>
    <xf numFmtId="0" fontId="7" fillId="0" borderId="76" xfId="5" applyFont="1" applyFill="1" applyBorder="1" applyAlignment="1">
      <alignment horizontal="center" vertical="center" wrapText="1"/>
    </xf>
    <xf numFmtId="0" fontId="31" fillId="0" borderId="67" xfId="5" applyFont="1" applyFill="1" applyBorder="1" applyAlignment="1">
      <alignment horizontal="center" vertical="center" wrapText="1"/>
    </xf>
    <xf numFmtId="0" fontId="31" fillId="0" borderId="78" xfId="5" applyFont="1" applyFill="1" applyBorder="1" applyAlignment="1">
      <alignment horizontal="center" vertical="center" wrapText="1"/>
    </xf>
    <xf numFmtId="0" fontId="31" fillId="0" borderId="76" xfId="5" applyFont="1" applyFill="1" applyBorder="1" applyAlignment="1">
      <alignment horizontal="center" vertical="center" wrapText="1"/>
    </xf>
    <xf numFmtId="0" fontId="67" fillId="0" borderId="67" xfId="5" applyFont="1" applyFill="1" applyBorder="1" applyAlignment="1">
      <alignment horizontal="center" vertical="center"/>
    </xf>
    <xf numFmtId="0" fontId="67" fillId="0" borderId="76" xfId="5" applyFont="1" applyFill="1" applyBorder="1" applyAlignment="1">
      <alignment horizontal="center" vertical="center"/>
    </xf>
    <xf numFmtId="0" fontId="67" fillId="0" borderId="67" xfId="5" applyFont="1" applyFill="1" applyBorder="1" applyAlignment="1">
      <alignment horizontal="center" vertical="center" wrapText="1"/>
    </xf>
    <xf numFmtId="0" fontId="67" fillId="0" borderId="76" xfId="5" applyFont="1" applyFill="1" applyBorder="1" applyAlignment="1">
      <alignment horizontal="center" vertical="center" wrapText="1"/>
    </xf>
    <xf numFmtId="0" fontId="51" fillId="0" borderId="0" xfId="1" applyFont="1" applyFill="1" applyBorder="1" applyAlignment="1"/>
  </cellXfs>
  <cellStyles count="7">
    <cellStyle name="Normálne" xfId="0" builtinId="0"/>
    <cellStyle name="normálne 2" xfId="1"/>
    <cellStyle name="normálne 3" xfId="2"/>
    <cellStyle name="normální 2 2" xfId="5"/>
    <cellStyle name="normální 2 3 2" xfId="4"/>
    <cellStyle name="normální 3" xfId="6"/>
    <cellStyle name="normální_RozpŠk05O6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k%202018/1.%20&#250;prava%20rozpo&#269;tu%202018/tabu&#318;ky%20%20podrobn&#233;%20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k%202016/Mesa&#269;n&#233;%20plnenie%202016/December%20%202016/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cikova\AppData\Roaming\Microsoft\Excel\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K5">
            <v>73535</v>
          </cell>
          <cell r="L5">
            <v>0</v>
          </cell>
          <cell r="M5">
            <v>0</v>
          </cell>
          <cell r="N5">
            <v>24176.800000000003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73535</v>
          </cell>
          <cell r="U5">
            <v>0</v>
          </cell>
          <cell r="V5">
            <v>0</v>
          </cell>
        </row>
        <row r="15">
          <cell r="K15">
            <v>37755</v>
          </cell>
          <cell r="L15">
            <v>0</v>
          </cell>
          <cell r="M15">
            <v>0</v>
          </cell>
          <cell r="N15">
            <v>11001.55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37755</v>
          </cell>
          <cell r="U15">
            <v>0</v>
          </cell>
          <cell r="V15">
            <v>0</v>
          </cell>
        </row>
        <row r="26">
          <cell r="K26">
            <v>68700</v>
          </cell>
          <cell r="L26">
            <v>0</v>
          </cell>
          <cell r="M26">
            <v>0</v>
          </cell>
          <cell r="N26">
            <v>19788.95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68700</v>
          </cell>
          <cell r="U26">
            <v>0</v>
          </cell>
          <cell r="V26">
            <v>0</v>
          </cell>
        </row>
        <row r="31">
          <cell r="K31">
            <v>4500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4500</v>
          </cell>
          <cell r="U31">
            <v>0</v>
          </cell>
          <cell r="V31">
            <v>0</v>
          </cell>
        </row>
        <row r="38">
          <cell r="K38">
            <v>27695</v>
          </cell>
          <cell r="L38">
            <v>0</v>
          </cell>
          <cell r="M38">
            <v>0</v>
          </cell>
          <cell r="N38">
            <v>12194</v>
          </cell>
          <cell r="O38">
            <v>0</v>
          </cell>
          <cell r="P38">
            <v>0</v>
          </cell>
          <cell r="Q38">
            <v>15000</v>
          </cell>
          <cell r="R38">
            <v>0</v>
          </cell>
          <cell r="S38">
            <v>0</v>
          </cell>
          <cell r="T38">
            <v>42695</v>
          </cell>
          <cell r="U38">
            <v>0</v>
          </cell>
          <cell r="V38">
            <v>0</v>
          </cell>
        </row>
        <row r="51">
          <cell r="K51">
            <v>22500</v>
          </cell>
          <cell r="L51">
            <v>85000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-20000</v>
          </cell>
          <cell r="R51">
            <v>-10000</v>
          </cell>
          <cell r="S51">
            <v>0</v>
          </cell>
          <cell r="T51">
            <v>2500</v>
          </cell>
          <cell r="U51">
            <v>75000</v>
          </cell>
          <cell r="V51">
            <v>0</v>
          </cell>
        </row>
        <row r="55">
          <cell r="K55">
            <v>4650</v>
          </cell>
          <cell r="L55">
            <v>45000</v>
          </cell>
          <cell r="M55">
            <v>0</v>
          </cell>
          <cell r="N55">
            <v>47.980000000000004</v>
          </cell>
          <cell r="O55">
            <v>7751.6</v>
          </cell>
          <cell r="P55">
            <v>0</v>
          </cell>
          <cell r="Q55">
            <v>0</v>
          </cell>
          <cell r="R55">
            <v>20000</v>
          </cell>
          <cell r="S55">
            <v>0</v>
          </cell>
          <cell r="T55">
            <v>4650</v>
          </cell>
          <cell r="U55">
            <v>65000</v>
          </cell>
          <cell r="V55">
            <v>0</v>
          </cell>
        </row>
        <row r="67">
          <cell r="K67">
            <v>70165</v>
          </cell>
          <cell r="L67">
            <v>0</v>
          </cell>
          <cell r="M67">
            <v>0</v>
          </cell>
          <cell r="N67">
            <v>27383.58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70165</v>
          </cell>
          <cell r="U67">
            <v>0</v>
          </cell>
          <cell r="V67">
            <v>0</v>
          </cell>
        </row>
        <row r="74">
          <cell r="K74">
            <v>5000</v>
          </cell>
          <cell r="L74">
            <v>0</v>
          </cell>
          <cell r="M74">
            <v>0</v>
          </cell>
          <cell r="N74">
            <v>500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5000</v>
          </cell>
          <cell r="U74">
            <v>0</v>
          </cell>
          <cell r="V74">
            <v>0</v>
          </cell>
        </row>
        <row r="78">
          <cell r="K78">
            <v>7170</v>
          </cell>
          <cell r="L78">
            <v>0</v>
          </cell>
          <cell r="M78">
            <v>0</v>
          </cell>
          <cell r="N78">
            <v>4022.56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7170</v>
          </cell>
          <cell r="U78">
            <v>0</v>
          </cell>
          <cell r="V78">
            <v>0</v>
          </cell>
        </row>
        <row r="81"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</sheetData>
      <sheetData sheetId="1">
        <row r="5">
          <cell r="K5">
            <v>130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130</v>
          </cell>
          <cell r="U5">
            <v>0</v>
          </cell>
          <cell r="V5">
            <v>0</v>
          </cell>
        </row>
        <row r="7">
          <cell r="K7">
            <v>9200</v>
          </cell>
          <cell r="L7">
            <v>0</v>
          </cell>
          <cell r="M7">
            <v>0</v>
          </cell>
          <cell r="N7">
            <v>1337.44</v>
          </cell>
          <cell r="O7">
            <v>0</v>
          </cell>
          <cell r="P7">
            <v>0</v>
          </cell>
          <cell r="Q7">
            <v>350</v>
          </cell>
          <cell r="R7">
            <v>0</v>
          </cell>
          <cell r="S7">
            <v>0</v>
          </cell>
          <cell r="T7">
            <v>9550</v>
          </cell>
          <cell r="U7">
            <v>0</v>
          </cell>
          <cell r="V7">
            <v>0</v>
          </cell>
        </row>
        <row r="12">
          <cell r="K12">
            <v>21450</v>
          </cell>
          <cell r="L12">
            <v>0</v>
          </cell>
          <cell r="M12">
            <v>0</v>
          </cell>
          <cell r="N12">
            <v>10494.26</v>
          </cell>
          <cell r="O12">
            <v>0</v>
          </cell>
          <cell r="P12">
            <v>0</v>
          </cell>
          <cell r="Q12">
            <v>3800</v>
          </cell>
          <cell r="R12">
            <v>0</v>
          </cell>
          <cell r="S12">
            <v>0</v>
          </cell>
          <cell r="T12">
            <v>25250</v>
          </cell>
          <cell r="U12">
            <v>0</v>
          </cell>
          <cell r="V12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7">
          <cell r="K27">
            <v>4000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4000</v>
          </cell>
          <cell r="U27">
            <v>0</v>
          </cell>
          <cell r="V27">
            <v>0</v>
          </cell>
        </row>
        <row r="29">
          <cell r="K29">
            <v>3000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3000</v>
          </cell>
          <cell r="U29">
            <v>0</v>
          </cell>
          <cell r="V29">
            <v>0</v>
          </cell>
        </row>
        <row r="32">
          <cell r="K32">
            <v>12300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12300</v>
          </cell>
          <cell r="U32">
            <v>0</v>
          </cell>
          <cell r="V32">
            <v>0</v>
          </cell>
        </row>
        <row r="46">
          <cell r="K46">
            <v>1800</v>
          </cell>
          <cell r="L46">
            <v>0</v>
          </cell>
          <cell r="M46">
            <v>0</v>
          </cell>
          <cell r="N46">
            <v>1000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1800</v>
          </cell>
          <cell r="U46">
            <v>0</v>
          </cell>
          <cell r="V46">
            <v>0</v>
          </cell>
        </row>
        <row r="52">
          <cell r="K52">
            <v>11250</v>
          </cell>
          <cell r="L52">
            <v>0</v>
          </cell>
          <cell r="M52">
            <v>0</v>
          </cell>
          <cell r="N52">
            <v>294.89999999999998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11250</v>
          </cell>
          <cell r="U52">
            <v>0</v>
          </cell>
          <cell r="V52">
            <v>0</v>
          </cell>
        </row>
      </sheetData>
      <sheetData sheetId="2">
        <row r="4">
          <cell r="K4">
            <v>50600</v>
          </cell>
          <cell r="L4">
            <v>3880</v>
          </cell>
          <cell r="M4">
            <v>0</v>
          </cell>
          <cell r="N4">
            <v>13276.64</v>
          </cell>
          <cell r="O4">
            <v>3870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50600</v>
          </cell>
          <cell r="U4">
            <v>3880</v>
          </cell>
          <cell r="V4">
            <v>0</v>
          </cell>
        </row>
        <row r="18">
          <cell r="K18">
            <v>7100</v>
          </cell>
          <cell r="L18">
            <v>0</v>
          </cell>
          <cell r="M18">
            <v>0</v>
          </cell>
          <cell r="N18">
            <v>992.59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7100</v>
          </cell>
          <cell r="U18">
            <v>0</v>
          </cell>
          <cell r="V18">
            <v>0</v>
          </cell>
        </row>
        <row r="24">
          <cell r="K24">
            <v>1800</v>
          </cell>
          <cell r="L24">
            <v>0</v>
          </cell>
          <cell r="M24">
            <v>0</v>
          </cell>
          <cell r="N24">
            <v>849.53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1800</v>
          </cell>
          <cell r="U24">
            <v>0</v>
          </cell>
          <cell r="V24">
            <v>0</v>
          </cell>
        </row>
        <row r="29">
          <cell r="K29">
            <v>2300</v>
          </cell>
          <cell r="L29">
            <v>0</v>
          </cell>
          <cell r="M29">
            <v>0</v>
          </cell>
          <cell r="N29">
            <v>1090.5899999999999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2300</v>
          </cell>
          <cell r="U29">
            <v>0</v>
          </cell>
          <cell r="V29">
            <v>0</v>
          </cell>
        </row>
        <row r="32">
          <cell r="K32">
            <v>214720</v>
          </cell>
          <cell r="L32">
            <v>1832040</v>
          </cell>
          <cell r="M32">
            <v>0</v>
          </cell>
          <cell r="N32">
            <v>64647.18</v>
          </cell>
          <cell r="O32">
            <v>6840</v>
          </cell>
          <cell r="P32">
            <v>0</v>
          </cell>
          <cell r="Q32">
            <v>2300</v>
          </cell>
          <cell r="R32">
            <v>177000</v>
          </cell>
          <cell r="S32">
            <v>0</v>
          </cell>
          <cell r="T32">
            <v>217020</v>
          </cell>
          <cell r="U32">
            <v>2009040</v>
          </cell>
          <cell r="V32">
            <v>0</v>
          </cell>
        </row>
        <row r="85">
          <cell r="K85">
            <v>16000</v>
          </cell>
          <cell r="L85">
            <v>46305</v>
          </cell>
          <cell r="M85">
            <v>0</v>
          </cell>
          <cell r="N85">
            <v>100</v>
          </cell>
          <cell r="O85">
            <v>46304.5</v>
          </cell>
          <cell r="P85">
            <v>0</v>
          </cell>
          <cell r="Q85">
            <v>0</v>
          </cell>
          <cell r="R85">
            <v>15000</v>
          </cell>
          <cell r="S85">
            <v>0</v>
          </cell>
          <cell r="T85">
            <v>16000</v>
          </cell>
          <cell r="U85">
            <v>61305</v>
          </cell>
          <cell r="V85">
            <v>0</v>
          </cell>
        </row>
        <row r="89">
          <cell r="K89">
            <v>6500</v>
          </cell>
          <cell r="L89">
            <v>0</v>
          </cell>
          <cell r="M89">
            <v>0</v>
          </cell>
          <cell r="N89">
            <v>3073.4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6500</v>
          </cell>
          <cell r="U89">
            <v>0</v>
          </cell>
          <cell r="V89">
            <v>0</v>
          </cell>
        </row>
        <row r="95">
          <cell r="K95">
            <v>600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600</v>
          </cell>
          <cell r="U95">
            <v>0</v>
          </cell>
          <cell r="V95">
            <v>0</v>
          </cell>
        </row>
      </sheetData>
      <sheetData sheetId="3">
        <row r="4">
          <cell r="K4">
            <v>27750</v>
          </cell>
          <cell r="L4">
            <v>0</v>
          </cell>
          <cell r="M4">
            <v>0</v>
          </cell>
          <cell r="N4">
            <v>11962.17</v>
          </cell>
          <cell r="O4">
            <v>0</v>
          </cell>
          <cell r="P4">
            <v>0</v>
          </cell>
          <cell r="Q4">
            <v>3000</v>
          </cell>
          <cell r="R4">
            <v>0</v>
          </cell>
          <cell r="S4">
            <v>0</v>
          </cell>
          <cell r="T4">
            <v>30750</v>
          </cell>
          <cell r="U4">
            <v>0</v>
          </cell>
          <cell r="V4">
            <v>0</v>
          </cell>
        </row>
        <row r="17">
          <cell r="K17">
            <v>21185</v>
          </cell>
          <cell r="L17">
            <v>0</v>
          </cell>
          <cell r="M17">
            <v>0</v>
          </cell>
          <cell r="N17">
            <v>6690.06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21185</v>
          </cell>
          <cell r="U17">
            <v>0</v>
          </cell>
          <cell r="V17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</sheetData>
      <sheetData sheetId="4">
        <row r="5">
          <cell r="K5">
            <v>490860</v>
          </cell>
          <cell r="L5">
            <v>0</v>
          </cell>
          <cell r="M5">
            <v>15000</v>
          </cell>
          <cell r="N5">
            <v>151297.07999999999</v>
          </cell>
          <cell r="O5">
            <v>0</v>
          </cell>
          <cell r="P5">
            <v>4761.34</v>
          </cell>
          <cell r="Q5">
            <v>0</v>
          </cell>
          <cell r="R5">
            <v>0</v>
          </cell>
          <cell r="S5">
            <v>0</v>
          </cell>
          <cell r="T5">
            <v>490860</v>
          </cell>
          <cell r="U5">
            <v>0</v>
          </cell>
          <cell r="V5">
            <v>15000</v>
          </cell>
        </row>
        <row r="56">
          <cell r="K56">
            <v>97900</v>
          </cell>
          <cell r="L56">
            <v>0</v>
          </cell>
          <cell r="M56">
            <v>0</v>
          </cell>
          <cell r="N56">
            <v>29570.15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97900</v>
          </cell>
          <cell r="U56">
            <v>0</v>
          </cell>
          <cell r="V56">
            <v>0</v>
          </cell>
        </row>
        <row r="76">
          <cell r="K76">
            <v>46700</v>
          </cell>
          <cell r="L76">
            <v>0</v>
          </cell>
          <cell r="M76">
            <v>0</v>
          </cell>
          <cell r="N76">
            <v>16708.28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46700</v>
          </cell>
          <cell r="U76">
            <v>0</v>
          </cell>
          <cell r="V76">
            <v>0</v>
          </cell>
        </row>
        <row r="79">
          <cell r="K79">
            <v>48300</v>
          </cell>
          <cell r="L79">
            <v>0</v>
          </cell>
          <cell r="M79">
            <v>0</v>
          </cell>
          <cell r="N79">
            <v>16597.11</v>
          </cell>
          <cell r="O79">
            <v>0</v>
          </cell>
          <cell r="P79">
            <v>0</v>
          </cell>
          <cell r="Q79">
            <v>1250</v>
          </cell>
          <cell r="R79">
            <v>0</v>
          </cell>
          <cell r="S79">
            <v>0</v>
          </cell>
          <cell r="T79">
            <v>49550</v>
          </cell>
          <cell r="U79">
            <v>0</v>
          </cell>
          <cell r="V79">
            <v>0</v>
          </cell>
        </row>
        <row r="87"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9">
          <cell r="K89">
            <v>4000</v>
          </cell>
          <cell r="L89">
            <v>0</v>
          </cell>
          <cell r="M89">
            <v>0</v>
          </cell>
          <cell r="N89">
            <v>692.09999999999991</v>
          </cell>
          <cell r="O89">
            <v>0</v>
          </cell>
          <cell r="P89">
            <v>0</v>
          </cell>
          <cell r="Q89">
            <v>1900</v>
          </cell>
          <cell r="R89">
            <v>0</v>
          </cell>
          <cell r="S89">
            <v>0</v>
          </cell>
          <cell r="T89">
            <v>5900</v>
          </cell>
          <cell r="U89">
            <v>0</v>
          </cell>
          <cell r="V89">
            <v>0</v>
          </cell>
        </row>
        <row r="105">
          <cell r="K105">
            <v>5000</v>
          </cell>
          <cell r="L105">
            <v>252000</v>
          </cell>
          <cell r="M105">
            <v>0</v>
          </cell>
          <cell r="N105">
            <v>0</v>
          </cell>
          <cell r="O105">
            <v>18447.43</v>
          </cell>
          <cell r="P105">
            <v>0</v>
          </cell>
          <cell r="Q105">
            <v>0</v>
          </cell>
          <cell r="R105">
            <v>18447</v>
          </cell>
          <cell r="S105">
            <v>0</v>
          </cell>
          <cell r="T105">
            <v>5000</v>
          </cell>
          <cell r="U105">
            <v>270447</v>
          </cell>
          <cell r="V105">
            <v>0</v>
          </cell>
        </row>
        <row r="112">
          <cell r="K112">
            <v>45000</v>
          </cell>
          <cell r="L112">
            <v>0</v>
          </cell>
          <cell r="M112">
            <v>0</v>
          </cell>
          <cell r="N112">
            <v>41647.97</v>
          </cell>
          <cell r="O112">
            <v>0</v>
          </cell>
          <cell r="P112">
            <v>0</v>
          </cell>
          <cell r="Q112">
            <v>30000</v>
          </cell>
          <cell r="R112">
            <v>0</v>
          </cell>
          <cell r="S112">
            <v>0</v>
          </cell>
          <cell r="T112">
            <v>75000</v>
          </cell>
          <cell r="U112">
            <v>0</v>
          </cell>
          <cell r="V112">
            <v>0</v>
          </cell>
        </row>
        <row r="115">
          <cell r="K115">
            <v>93000</v>
          </cell>
          <cell r="L115">
            <v>0</v>
          </cell>
          <cell r="M115">
            <v>0</v>
          </cell>
          <cell r="N115">
            <v>41092.129999999997</v>
          </cell>
          <cell r="O115">
            <v>0</v>
          </cell>
          <cell r="P115">
            <v>0</v>
          </cell>
          <cell r="Q115">
            <v>10000</v>
          </cell>
          <cell r="R115">
            <v>0</v>
          </cell>
          <cell r="S115">
            <v>0</v>
          </cell>
          <cell r="T115">
            <v>103000</v>
          </cell>
          <cell r="U115">
            <v>0</v>
          </cell>
          <cell r="V115">
            <v>0</v>
          </cell>
        </row>
        <row r="118"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22"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4">
          <cell r="K124">
            <v>7000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7000</v>
          </cell>
          <cell r="U124">
            <v>0</v>
          </cell>
          <cell r="V124">
            <v>0</v>
          </cell>
        </row>
      </sheetData>
      <sheetData sheetId="5">
        <row r="5">
          <cell r="K5">
            <v>1600</v>
          </cell>
          <cell r="L5">
            <v>250000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57000</v>
          </cell>
          <cell r="S5">
            <v>0</v>
          </cell>
          <cell r="T5">
            <v>1600</v>
          </cell>
          <cell r="U5">
            <v>307000</v>
          </cell>
          <cell r="V5">
            <v>0</v>
          </cell>
        </row>
        <row r="10">
          <cell r="K10">
            <v>513400</v>
          </cell>
          <cell r="L10">
            <v>8000</v>
          </cell>
          <cell r="M10">
            <v>0</v>
          </cell>
          <cell r="N10">
            <v>143486.84</v>
          </cell>
          <cell r="O10">
            <v>0</v>
          </cell>
          <cell r="P10">
            <v>0</v>
          </cell>
          <cell r="Q10">
            <v>28000</v>
          </cell>
          <cell r="R10">
            <v>0</v>
          </cell>
          <cell r="S10">
            <v>0</v>
          </cell>
          <cell r="T10">
            <v>541400</v>
          </cell>
          <cell r="U10">
            <v>8000</v>
          </cell>
          <cell r="V10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30">
          <cell r="K30">
            <v>110200</v>
          </cell>
          <cell r="L30">
            <v>0</v>
          </cell>
          <cell r="M30">
            <v>0</v>
          </cell>
          <cell r="N30">
            <v>53243.32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110200</v>
          </cell>
          <cell r="U30">
            <v>0</v>
          </cell>
          <cell r="V30">
            <v>0</v>
          </cell>
        </row>
      </sheetData>
      <sheetData sheetId="6">
        <row r="5"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7">
          <cell r="K7">
            <v>0</v>
          </cell>
          <cell r="L7">
            <v>210000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75000</v>
          </cell>
          <cell r="S7">
            <v>0</v>
          </cell>
          <cell r="T7">
            <v>0</v>
          </cell>
          <cell r="U7">
            <v>285000</v>
          </cell>
          <cell r="V7">
            <v>0</v>
          </cell>
        </row>
        <row r="15">
          <cell r="K15">
            <v>98000</v>
          </cell>
          <cell r="L15">
            <v>0</v>
          </cell>
          <cell r="M15">
            <v>0</v>
          </cell>
          <cell r="N15">
            <v>97102.68</v>
          </cell>
          <cell r="O15">
            <v>0</v>
          </cell>
          <cell r="P15">
            <v>0</v>
          </cell>
          <cell r="Q15">
            <v>15000</v>
          </cell>
          <cell r="R15">
            <v>0</v>
          </cell>
          <cell r="S15">
            <v>0</v>
          </cell>
          <cell r="T15">
            <v>113000</v>
          </cell>
          <cell r="U15">
            <v>0</v>
          </cell>
          <cell r="V15">
            <v>0</v>
          </cell>
        </row>
        <row r="17">
          <cell r="K17">
            <v>198000</v>
          </cell>
          <cell r="L17">
            <v>0</v>
          </cell>
          <cell r="M17">
            <v>0</v>
          </cell>
          <cell r="N17">
            <v>83942.88</v>
          </cell>
          <cell r="O17">
            <v>0</v>
          </cell>
          <cell r="P17">
            <v>0</v>
          </cell>
          <cell r="Q17">
            <v>50000</v>
          </cell>
          <cell r="R17">
            <v>0</v>
          </cell>
          <cell r="S17">
            <v>0</v>
          </cell>
          <cell r="T17">
            <v>248000</v>
          </cell>
          <cell r="U17">
            <v>0</v>
          </cell>
          <cell r="V17">
            <v>0</v>
          </cell>
        </row>
        <row r="19">
          <cell r="K19">
            <v>81200</v>
          </cell>
          <cell r="L19">
            <v>0</v>
          </cell>
          <cell r="M19">
            <v>0</v>
          </cell>
          <cell r="N19">
            <v>12992.78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81200</v>
          </cell>
          <cell r="U19">
            <v>0</v>
          </cell>
          <cell r="V19">
            <v>0</v>
          </cell>
        </row>
        <row r="25">
          <cell r="K25">
            <v>30000</v>
          </cell>
          <cell r="L25">
            <v>0</v>
          </cell>
          <cell r="M25">
            <v>0</v>
          </cell>
          <cell r="N25">
            <v>3180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</v>
          </cell>
          <cell r="U25">
            <v>0</v>
          </cell>
          <cell r="V25">
            <v>0</v>
          </cell>
        </row>
        <row r="27">
          <cell r="K27">
            <v>3800</v>
          </cell>
          <cell r="L27">
            <v>0</v>
          </cell>
          <cell r="M27">
            <v>0</v>
          </cell>
          <cell r="N27">
            <v>1203.31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3800</v>
          </cell>
          <cell r="U27">
            <v>0</v>
          </cell>
          <cell r="V27">
            <v>0</v>
          </cell>
        </row>
        <row r="30">
          <cell r="K30">
            <v>0</v>
          </cell>
          <cell r="L30">
            <v>61960</v>
          </cell>
          <cell r="M30">
            <v>0</v>
          </cell>
          <cell r="N30">
            <v>0</v>
          </cell>
          <cell r="O30">
            <v>300</v>
          </cell>
          <cell r="P30">
            <v>0</v>
          </cell>
          <cell r="Q30">
            <v>1000</v>
          </cell>
          <cell r="R30">
            <v>1102898</v>
          </cell>
          <cell r="S30">
            <v>0</v>
          </cell>
          <cell r="T30">
            <v>1000</v>
          </cell>
          <cell r="U30">
            <v>1164858</v>
          </cell>
          <cell r="V30">
            <v>0</v>
          </cell>
        </row>
        <row r="33">
          <cell r="K33">
            <v>14000</v>
          </cell>
          <cell r="L33">
            <v>30000</v>
          </cell>
          <cell r="M33">
            <v>0</v>
          </cell>
          <cell r="N33">
            <v>0</v>
          </cell>
          <cell r="O33">
            <v>29946.720000000001</v>
          </cell>
          <cell r="P33">
            <v>0</v>
          </cell>
          <cell r="Q33">
            <v>20000</v>
          </cell>
          <cell r="R33">
            <v>0</v>
          </cell>
          <cell r="S33">
            <v>0</v>
          </cell>
          <cell r="T33">
            <v>34000</v>
          </cell>
          <cell r="U33">
            <v>30000</v>
          </cell>
          <cell r="V33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</sheetData>
      <sheetData sheetId="7">
        <row r="4">
          <cell r="K4">
            <v>80000</v>
          </cell>
          <cell r="L4">
            <v>0</v>
          </cell>
          <cell r="M4">
            <v>0</v>
          </cell>
          <cell r="N4">
            <v>27790.98</v>
          </cell>
          <cell r="O4">
            <v>0</v>
          </cell>
          <cell r="P4">
            <v>0</v>
          </cell>
          <cell r="Q4">
            <v>50000</v>
          </cell>
          <cell r="R4">
            <v>0</v>
          </cell>
          <cell r="S4">
            <v>0</v>
          </cell>
          <cell r="T4">
            <v>130000</v>
          </cell>
          <cell r="U4">
            <v>0</v>
          </cell>
          <cell r="V4">
            <v>0</v>
          </cell>
        </row>
        <row r="7">
          <cell r="K7">
            <v>5000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5000</v>
          </cell>
          <cell r="U7">
            <v>0</v>
          </cell>
          <cell r="V7">
            <v>0</v>
          </cell>
        </row>
      </sheetData>
      <sheetData sheetId="8">
        <row r="4">
          <cell r="K4">
            <v>3800</v>
          </cell>
          <cell r="L4">
            <v>0</v>
          </cell>
          <cell r="M4">
            <v>0</v>
          </cell>
          <cell r="N4">
            <v>661.33999999999992</v>
          </cell>
          <cell r="O4">
            <v>0</v>
          </cell>
          <cell r="P4">
            <v>0</v>
          </cell>
          <cell r="Q4">
            <v>200</v>
          </cell>
          <cell r="R4">
            <v>0</v>
          </cell>
          <cell r="S4">
            <v>0</v>
          </cell>
          <cell r="T4">
            <v>4000</v>
          </cell>
          <cell r="U4">
            <v>0</v>
          </cell>
          <cell r="V4">
            <v>0</v>
          </cell>
        </row>
        <row r="19">
          <cell r="K19">
            <v>163591</v>
          </cell>
          <cell r="N19">
            <v>57691</v>
          </cell>
          <cell r="Q19">
            <v>10564</v>
          </cell>
          <cell r="T19">
            <v>174155</v>
          </cell>
          <cell r="U19">
            <v>0</v>
          </cell>
          <cell r="V19">
            <v>0</v>
          </cell>
        </row>
        <row r="20">
          <cell r="K20">
            <v>320995</v>
          </cell>
          <cell r="N20">
            <v>113217</v>
          </cell>
          <cell r="Q20">
            <v>-8804</v>
          </cell>
          <cell r="T20">
            <v>312191</v>
          </cell>
          <cell r="U20">
            <v>0</v>
          </cell>
          <cell r="V20">
            <v>0</v>
          </cell>
        </row>
        <row r="21">
          <cell r="K21">
            <v>390973</v>
          </cell>
          <cell r="L21">
            <v>9000</v>
          </cell>
          <cell r="N21">
            <v>134764</v>
          </cell>
          <cell r="O21">
            <v>7609.49</v>
          </cell>
          <cell r="Q21">
            <v>15116</v>
          </cell>
          <cell r="R21">
            <v>-1390</v>
          </cell>
          <cell r="T21">
            <v>406089</v>
          </cell>
          <cell r="U21">
            <v>7610</v>
          </cell>
          <cell r="V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</row>
        <row r="23">
          <cell r="K23">
            <v>206903</v>
          </cell>
          <cell r="N23">
            <v>75729</v>
          </cell>
          <cell r="Q23">
            <v>12646</v>
          </cell>
          <cell r="T23">
            <v>219549</v>
          </cell>
          <cell r="U23">
            <v>0</v>
          </cell>
          <cell r="V23">
            <v>0</v>
          </cell>
        </row>
        <row r="24">
          <cell r="K24">
            <v>215258</v>
          </cell>
          <cell r="L24">
            <v>1800</v>
          </cell>
          <cell r="N24">
            <v>76835</v>
          </cell>
          <cell r="Q24">
            <v>11782</v>
          </cell>
          <cell r="R24">
            <v>765</v>
          </cell>
          <cell r="T24">
            <v>227040</v>
          </cell>
          <cell r="U24">
            <v>2565</v>
          </cell>
          <cell r="V24">
            <v>0</v>
          </cell>
        </row>
        <row r="25">
          <cell r="K25">
            <v>196926</v>
          </cell>
          <cell r="N25">
            <v>67931</v>
          </cell>
          <cell r="Q25">
            <v>21861</v>
          </cell>
          <cell r="T25">
            <v>218787</v>
          </cell>
          <cell r="U25">
            <v>0</v>
          </cell>
          <cell r="V25">
            <v>0</v>
          </cell>
        </row>
        <row r="26">
          <cell r="K26">
            <v>40000</v>
          </cell>
          <cell r="N26">
            <v>13332</v>
          </cell>
          <cell r="Q26">
            <v>5000</v>
          </cell>
          <cell r="T26">
            <v>45000</v>
          </cell>
          <cell r="U26">
            <v>0</v>
          </cell>
          <cell r="V26">
            <v>0</v>
          </cell>
        </row>
        <row r="28">
          <cell r="K28">
            <v>430961</v>
          </cell>
          <cell r="L28">
            <v>10000</v>
          </cell>
          <cell r="M28">
            <v>0</v>
          </cell>
          <cell r="N28">
            <v>145821</v>
          </cell>
          <cell r="O28">
            <v>0</v>
          </cell>
          <cell r="P28">
            <v>0</v>
          </cell>
          <cell r="Q28">
            <v>20836</v>
          </cell>
          <cell r="R28">
            <v>0</v>
          </cell>
          <cell r="S28">
            <v>0</v>
          </cell>
          <cell r="T28">
            <v>451797</v>
          </cell>
          <cell r="U28">
            <v>10000</v>
          </cell>
          <cell r="V28">
            <v>0</v>
          </cell>
        </row>
        <row r="31">
          <cell r="K31">
            <v>713113</v>
          </cell>
          <cell r="L31">
            <v>17167</v>
          </cell>
          <cell r="M31">
            <v>0</v>
          </cell>
          <cell r="N31">
            <v>225181</v>
          </cell>
          <cell r="O31">
            <v>4300</v>
          </cell>
          <cell r="P31">
            <v>0</v>
          </cell>
          <cell r="Q31">
            <v>56761</v>
          </cell>
          <cell r="R31">
            <v>40000</v>
          </cell>
          <cell r="S31">
            <v>0</v>
          </cell>
          <cell r="T31">
            <v>769874</v>
          </cell>
          <cell r="U31">
            <v>57167</v>
          </cell>
          <cell r="V31">
            <v>0</v>
          </cell>
        </row>
        <row r="35">
          <cell r="K35">
            <v>1198743</v>
          </cell>
          <cell r="L35">
            <v>9000</v>
          </cell>
          <cell r="M35">
            <v>0</v>
          </cell>
          <cell r="N35">
            <v>397865</v>
          </cell>
          <cell r="O35">
            <v>7609.5</v>
          </cell>
          <cell r="P35">
            <v>0</v>
          </cell>
          <cell r="Q35">
            <v>91006</v>
          </cell>
          <cell r="R35">
            <v>73610</v>
          </cell>
          <cell r="S35">
            <v>0</v>
          </cell>
          <cell r="T35">
            <v>1289749</v>
          </cell>
          <cell r="U35">
            <v>82610</v>
          </cell>
          <cell r="V35">
            <v>0</v>
          </cell>
        </row>
        <row r="40">
          <cell r="K40">
            <v>875148</v>
          </cell>
          <cell r="L40">
            <v>1900</v>
          </cell>
          <cell r="M40">
            <v>0</v>
          </cell>
          <cell r="N40">
            <v>269833.90000000002</v>
          </cell>
          <cell r="O40">
            <v>0</v>
          </cell>
          <cell r="P40">
            <v>0</v>
          </cell>
          <cell r="Q40">
            <v>4582</v>
          </cell>
          <cell r="R40">
            <v>0</v>
          </cell>
          <cell r="S40">
            <v>0</v>
          </cell>
          <cell r="T40">
            <v>879730</v>
          </cell>
          <cell r="U40">
            <v>1900</v>
          </cell>
          <cell r="V40">
            <v>0</v>
          </cell>
        </row>
        <row r="43">
          <cell r="K43">
            <v>868338</v>
          </cell>
          <cell r="L43">
            <v>105000</v>
          </cell>
          <cell r="M43">
            <v>0</v>
          </cell>
          <cell r="N43">
            <v>262824</v>
          </cell>
          <cell r="O43">
            <v>0</v>
          </cell>
          <cell r="P43">
            <v>0</v>
          </cell>
          <cell r="Q43">
            <v>72765</v>
          </cell>
          <cell r="R43">
            <v>20000</v>
          </cell>
          <cell r="S43">
            <v>0</v>
          </cell>
          <cell r="T43">
            <v>941103</v>
          </cell>
          <cell r="U43">
            <v>125000</v>
          </cell>
          <cell r="V43">
            <v>0</v>
          </cell>
        </row>
        <row r="46">
          <cell r="K46">
            <v>494835</v>
          </cell>
          <cell r="L46">
            <v>0</v>
          </cell>
          <cell r="M46">
            <v>0</v>
          </cell>
          <cell r="N46">
            <v>161577</v>
          </cell>
          <cell r="O46">
            <v>0</v>
          </cell>
          <cell r="P46">
            <v>0</v>
          </cell>
          <cell r="Q46">
            <v>66793</v>
          </cell>
          <cell r="R46">
            <v>0</v>
          </cell>
          <cell r="S46">
            <v>0</v>
          </cell>
          <cell r="T46">
            <v>561628</v>
          </cell>
          <cell r="U46">
            <v>0</v>
          </cell>
          <cell r="V46">
            <v>0</v>
          </cell>
        </row>
        <row r="50">
          <cell r="K50">
            <v>455860</v>
          </cell>
          <cell r="N50">
            <v>152913</v>
          </cell>
          <cell r="Q50">
            <v>34999</v>
          </cell>
          <cell r="T50">
            <v>490859</v>
          </cell>
          <cell r="U50">
            <v>0</v>
          </cell>
          <cell r="V50">
            <v>0</v>
          </cell>
        </row>
        <row r="51">
          <cell r="K51">
            <v>195048</v>
          </cell>
          <cell r="L51">
            <v>76000</v>
          </cell>
          <cell r="N51">
            <v>69016</v>
          </cell>
          <cell r="Q51">
            <v>2063</v>
          </cell>
          <cell r="T51">
            <v>197111</v>
          </cell>
          <cell r="U51">
            <v>76000</v>
          </cell>
          <cell r="V51">
            <v>0</v>
          </cell>
        </row>
        <row r="52">
          <cell r="K52">
            <v>261180</v>
          </cell>
          <cell r="L52">
            <v>0</v>
          </cell>
          <cell r="M52">
            <v>0</v>
          </cell>
          <cell r="N52">
            <v>116839.9</v>
          </cell>
          <cell r="O52">
            <v>0</v>
          </cell>
          <cell r="P52">
            <v>0</v>
          </cell>
          <cell r="Q52">
            <v>23312</v>
          </cell>
          <cell r="R52">
            <v>0</v>
          </cell>
          <cell r="S52">
            <v>0</v>
          </cell>
          <cell r="T52">
            <v>284492</v>
          </cell>
          <cell r="U52">
            <v>0</v>
          </cell>
          <cell r="V52">
            <v>0</v>
          </cell>
        </row>
        <row r="69">
          <cell r="K69">
            <v>330610</v>
          </cell>
          <cell r="N69">
            <v>123118.85</v>
          </cell>
          <cell r="Q69">
            <v>49280</v>
          </cell>
          <cell r="T69">
            <v>379890</v>
          </cell>
          <cell r="U69">
            <v>0</v>
          </cell>
          <cell r="V69">
            <v>0</v>
          </cell>
        </row>
        <row r="70">
          <cell r="K70">
            <v>156378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-59433</v>
          </cell>
          <cell r="R70">
            <v>0</v>
          </cell>
          <cell r="S70">
            <v>0</v>
          </cell>
          <cell r="T70">
            <v>96945</v>
          </cell>
          <cell r="U70">
            <v>0</v>
          </cell>
          <cell r="V70">
            <v>0</v>
          </cell>
        </row>
        <row r="77">
          <cell r="K77">
            <v>451500</v>
          </cell>
          <cell r="N77">
            <v>168153.09</v>
          </cell>
          <cell r="Q77">
            <v>74428</v>
          </cell>
          <cell r="T77">
            <v>525928</v>
          </cell>
          <cell r="U77">
            <v>0</v>
          </cell>
          <cell r="V77">
            <v>0</v>
          </cell>
        </row>
      </sheetData>
      <sheetData sheetId="9">
        <row r="4">
          <cell r="K4">
            <v>5000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5000</v>
          </cell>
          <cell r="R4">
            <v>0</v>
          </cell>
          <cell r="S4">
            <v>0</v>
          </cell>
          <cell r="T4">
            <v>10000</v>
          </cell>
          <cell r="U4">
            <v>0</v>
          </cell>
          <cell r="V4">
            <v>0</v>
          </cell>
        </row>
        <row r="12">
          <cell r="K12">
            <v>56900</v>
          </cell>
          <cell r="L12">
            <v>20000</v>
          </cell>
          <cell r="M12">
            <v>0</v>
          </cell>
          <cell r="N12">
            <v>25614.989999999998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56900</v>
          </cell>
          <cell r="U12">
            <v>20000</v>
          </cell>
          <cell r="V12">
            <v>0</v>
          </cell>
        </row>
        <row r="29">
          <cell r="K29">
            <v>47185</v>
          </cell>
          <cell r="L29">
            <v>12500</v>
          </cell>
          <cell r="M29">
            <v>0</v>
          </cell>
          <cell r="N29">
            <v>16585.82</v>
          </cell>
          <cell r="O29">
            <v>0</v>
          </cell>
          <cell r="P29">
            <v>0</v>
          </cell>
          <cell r="Q29">
            <v>10000</v>
          </cell>
          <cell r="R29">
            <v>0</v>
          </cell>
          <cell r="S29">
            <v>0</v>
          </cell>
          <cell r="T29">
            <v>57185</v>
          </cell>
          <cell r="U29">
            <v>12500</v>
          </cell>
          <cell r="V29">
            <v>0</v>
          </cell>
        </row>
        <row r="46">
          <cell r="K46">
            <v>20200</v>
          </cell>
          <cell r="L46">
            <v>0</v>
          </cell>
          <cell r="M46">
            <v>0</v>
          </cell>
          <cell r="N46">
            <v>8184.67</v>
          </cell>
          <cell r="O46">
            <v>0</v>
          </cell>
          <cell r="P46">
            <v>0</v>
          </cell>
          <cell r="Q46">
            <v>1260</v>
          </cell>
          <cell r="R46">
            <v>0</v>
          </cell>
          <cell r="S46">
            <v>0</v>
          </cell>
          <cell r="T46">
            <v>21460</v>
          </cell>
          <cell r="U46">
            <v>0</v>
          </cell>
          <cell r="V46">
            <v>0</v>
          </cell>
        </row>
        <row r="56">
          <cell r="K56">
            <v>154940</v>
          </cell>
          <cell r="L56">
            <v>0</v>
          </cell>
          <cell r="M56">
            <v>0</v>
          </cell>
          <cell r="N56">
            <v>53510.869999999995</v>
          </cell>
          <cell r="O56">
            <v>0</v>
          </cell>
          <cell r="P56">
            <v>0</v>
          </cell>
          <cell r="Q56">
            <v>5000</v>
          </cell>
          <cell r="R56">
            <v>0</v>
          </cell>
          <cell r="S56">
            <v>0</v>
          </cell>
          <cell r="T56">
            <v>159940</v>
          </cell>
          <cell r="U56">
            <v>0</v>
          </cell>
          <cell r="V56">
            <v>0</v>
          </cell>
        </row>
        <row r="74">
          <cell r="K74">
            <v>10750</v>
          </cell>
          <cell r="L74">
            <v>0</v>
          </cell>
          <cell r="M74">
            <v>0</v>
          </cell>
          <cell r="N74">
            <v>1210.92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10750</v>
          </cell>
          <cell r="U74">
            <v>0</v>
          </cell>
          <cell r="V74">
            <v>0</v>
          </cell>
        </row>
        <row r="81">
          <cell r="K81">
            <v>1320</v>
          </cell>
          <cell r="L81">
            <v>0</v>
          </cell>
          <cell r="M81">
            <v>0</v>
          </cell>
          <cell r="N81">
            <v>86.48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1320</v>
          </cell>
          <cell r="U81">
            <v>0</v>
          </cell>
          <cell r="V81">
            <v>0</v>
          </cell>
        </row>
        <row r="86">
          <cell r="K86">
            <v>30450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30450</v>
          </cell>
          <cell r="U86">
            <v>0</v>
          </cell>
          <cell r="V86">
            <v>0</v>
          </cell>
        </row>
        <row r="92">
          <cell r="K92">
            <v>60000</v>
          </cell>
          <cell r="L92">
            <v>0</v>
          </cell>
          <cell r="M92">
            <v>0</v>
          </cell>
          <cell r="N92">
            <v>17060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60000</v>
          </cell>
          <cell r="U92">
            <v>0</v>
          </cell>
          <cell r="V92">
            <v>0</v>
          </cell>
        </row>
      </sheetData>
      <sheetData sheetId="10">
        <row r="4">
          <cell r="K4">
            <v>11605</v>
          </cell>
          <cell r="L4">
            <v>0</v>
          </cell>
          <cell r="M4">
            <v>0</v>
          </cell>
          <cell r="N4">
            <v>5074.79</v>
          </cell>
          <cell r="O4">
            <v>0</v>
          </cell>
          <cell r="P4">
            <v>0</v>
          </cell>
          <cell r="Q4">
            <v>6000</v>
          </cell>
          <cell r="R4">
            <v>0</v>
          </cell>
          <cell r="S4">
            <v>0</v>
          </cell>
          <cell r="T4">
            <v>17605</v>
          </cell>
          <cell r="U4">
            <v>0</v>
          </cell>
          <cell r="V4">
            <v>0</v>
          </cell>
        </row>
        <row r="18">
          <cell r="K18">
            <v>139500</v>
          </cell>
          <cell r="L18">
            <v>0</v>
          </cell>
          <cell r="M18">
            <v>0</v>
          </cell>
          <cell r="N18">
            <v>44941.36</v>
          </cell>
          <cell r="O18">
            <v>0</v>
          </cell>
          <cell r="P18">
            <v>0</v>
          </cell>
          <cell r="Q18">
            <v>5000</v>
          </cell>
          <cell r="R18">
            <v>0</v>
          </cell>
          <cell r="S18">
            <v>0</v>
          </cell>
          <cell r="T18">
            <v>144500</v>
          </cell>
          <cell r="U18">
            <v>0</v>
          </cell>
          <cell r="V18">
            <v>0</v>
          </cell>
        </row>
        <row r="25">
          <cell r="K25">
            <v>6250</v>
          </cell>
          <cell r="L25">
            <v>0</v>
          </cell>
          <cell r="M25">
            <v>0</v>
          </cell>
          <cell r="N25">
            <v>324.64999999999998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6250</v>
          </cell>
          <cell r="U25">
            <v>0</v>
          </cell>
          <cell r="V25">
            <v>0</v>
          </cell>
        </row>
        <row r="36">
          <cell r="K36">
            <v>548330</v>
          </cell>
          <cell r="L36">
            <v>178000</v>
          </cell>
          <cell r="M36">
            <v>0</v>
          </cell>
          <cell r="N36">
            <v>185254.60000000006</v>
          </cell>
          <cell r="O36">
            <v>0</v>
          </cell>
          <cell r="P36">
            <v>0</v>
          </cell>
          <cell r="Q36">
            <v>52226</v>
          </cell>
          <cell r="R36">
            <v>-178000</v>
          </cell>
          <cell r="S36">
            <v>0</v>
          </cell>
          <cell r="T36">
            <v>600556</v>
          </cell>
          <cell r="U36">
            <v>0</v>
          </cell>
          <cell r="V36">
            <v>0</v>
          </cell>
        </row>
        <row r="114">
          <cell r="K114">
            <v>21720</v>
          </cell>
          <cell r="L114">
            <v>85000</v>
          </cell>
          <cell r="M114">
            <v>0</v>
          </cell>
          <cell r="N114">
            <v>6091.0599999999995</v>
          </cell>
          <cell r="O114">
            <v>0</v>
          </cell>
          <cell r="P114">
            <v>0</v>
          </cell>
          <cell r="Q114">
            <v>0</v>
          </cell>
          <cell r="R114">
            <v>479000</v>
          </cell>
          <cell r="S114">
            <v>0</v>
          </cell>
          <cell r="T114">
            <v>21720</v>
          </cell>
          <cell r="U114">
            <v>564000</v>
          </cell>
          <cell r="V114">
            <v>0</v>
          </cell>
        </row>
        <row r="126">
          <cell r="K126">
            <v>2500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2500</v>
          </cell>
          <cell r="U126">
            <v>0</v>
          </cell>
          <cell r="V126">
            <v>0</v>
          </cell>
        </row>
        <row r="129">
          <cell r="K129">
            <v>10000</v>
          </cell>
          <cell r="L129">
            <v>0</v>
          </cell>
          <cell r="M129">
            <v>0</v>
          </cell>
          <cell r="N129">
            <v>10000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10000</v>
          </cell>
          <cell r="U129">
            <v>0</v>
          </cell>
          <cell r="V129">
            <v>0</v>
          </cell>
        </row>
      </sheetData>
      <sheetData sheetId="11">
        <row r="5">
          <cell r="K5">
            <v>310100</v>
          </cell>
          <cell r="L5">
            <v>0</v>
          </cell>
          <cell r="M5">
            <v>0</v>
          </cell>
          <cell r="N5">
            <v>25426.5</v>
          </cell>
          <cell r="O5">
            <v>0</v>
          </cell>
          <cell r="P5">
            <v>0</v>
          </cell>
          <cell r="Q5">
            <v>22000</v>
          </cell>
          <cell r="R5">
            <v>0</v>
          </cell>
          <cell r="S5">
            <v>0</v>
          </cell>
          <cell r="T5">
            <v>332100</v>
          </cell>
          <cell r="U5">
            <v>0</v>
          </cell>
          <cell r="V5">
            <v>0</v>
          </cell>
        </row>
        <row r="18">
          <cell r="K18">
            <v>1000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1000</v>
          </cell>
          <cell r="U18">
            <v>0</v>
          </cell>
          <cell r="V18">
            <v>0</v>
          </cell>
        </row>
        <row r="20">
          <cell r="K20">
            <v>3000</v>
          </cell>
          <cell r="L20">
            <v>28000</v>
          </cell>
          <cell r="M20">
            <v>0</v>
          </cell>
          <cell r="N20">
            <v>1037</v>
          </cell>
          <cell r="O20">
            <v>0</v>
          </cell>
          <cell r="P20">
            <v>0</v>
          </cell>
          <cell r="Q20">
            <v>0</v>
          </cell>
          <cell r="R20">
            <v>495000</v>
          </cell>
          <cell r="S20">
            <v>0</v>
          </cell>
          <cell r="T20">
            <v>3000</v>
          </cell>
          <cell r="U20">
            <v>523000</v>
          </cell>
          <cell r="V20">
            <v>0</v>
          </cell>
        </row>
        <row r="37">
          <cell r="K37">
            <v>500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500</v>
          </cell>
          <cell r="U37">
            <v>0</v>
          </cell>
          <cell r="V37">
            <v>0</v>
          </cell>
        </row>
        <row r="41">
          <cell r="K41">
            <v>5000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5000</v>
          </cell>
          <cell r="U41">
            <v>0</v>
          </cell>
          <cell r="V41">
            <v>0</v>
          </cell>
        </row>
        <row r="44">
          <cell r="K44">
            <v>9860</v>
          </cell>
          <cell r="L44">
            <v>346200</v>
          </cell>
          <cell r="M44">
            <v>0</v>
          </cell>
          <cell r="N44">
            <v>255.74</v>
          </cell>
          <cell r="O44">
            <v>0</v>
          </cell>
          <cell r="P44">
            <v>0</v>
          </cell>
          <cell r="Q44">
            <v>17000</v>
          </cell>
          <cell r="R44">
            <v>105000</v>
          </cell>
          <cell r="S44">
            <v>0</v>
          </cell>
          <cell r="T44">
            <v>26860</v>
          </cell>
          <cell r="U44">
            <v>451200</v>
          </cell>
          <cell r="V44">
            <v>0</v>
          </cell>
        </row>
        <row r="58">
          <cell r="K58">
            <v>700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700</v>
          </cell>
          <cell r="U58">
            <v>0</v>
          </cell>
          <cell r="V58">
            <v>0</v>
          </cell>
        </row>
        <row r="60">
          <cell r="K60">
            <v>26000</v>
          </cell>
          <cell r="L60">
            <v>0</v>
          </cell>
          <cell r="M60">
            <v>0</v>
          </cell>
          <cell r="N60">
            <v>7782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26000</v>
          </cell>
          <cell r="U60">
            <v>0</v>
          </cell>
          <cell r="V60">
            <v>0</v>
          </cell>
        </row>
        <row r="64">
          <cell r="K64">
            <v>24470</v>
          </cell>
          <cell r="L64">
            <v>96000</v>
          </cell>
          <cell r="M64">
            <v>0</v>
          </cell>
          <cell r="N64">
            <v>3532.71</v>
          </cell>
          <cell r="O64">
            <v>0</v>
          </cell>
          <cell r="P64">
            <v>0</v>
          </cell>
          <cell r="Q64">
            <v>0</v>
          </cell>
          <cell r="R64">
            <v>15000</v>
          </cell>
          <cell r="S64">
            <v>0</v>
          </cell>
          <cell r="T64">
            <v>24470</v>
          </cell>
          <cell r="U64">
            <v>111000</v>
          </cell>
          <cell r="V64">
            <v>0</v>
          </cell>
        </row>
        <row r="88">
          <cell r="K88">
            <v>0</v>
          </cell>
          <cell r="L88">
            <v>5000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5000</v>
          </cell>
          <cell r="V88">
            <v>0</v>
          </cell>
        </row>
      </sheetData>
      <sheetData sheetId="12">
        <row r="5">
          <cell r="K5">
            <v>10170</v>
          </cell>
          <cell r="L5">
            <v>0</v>
          </cell>
          <cell r="M5">
            <v>0</v>
          </cell>
          <cell r="N5">
            <v>3813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10170</v>
          </cell>
          <cell r="U5">
            <v>0</v>
          </cell>
          <cell r="V5">
            <v>0</v>
          </cell>
        </row>
        <row r="8">
          <cell r="K8">
            <v>3500</v>
          </cell>
          <cell r="L8">
            <v>0</v>
          </cell>
          <cell r="M8">
            <v>0</v>
          </cell>
          <cell r="N8">
            <v>141.6</v>
          </cell>
          <cell r="O8">
            <v>0</v>
          </cell>
          <cell r="P8">
            <v>0</v>
          </cell>
          <cell r="Q8">
            <v>24</v>
          </cell>
          <cell r="R8">
            <v>0</v>
          </cell>
          <cell r="S8">
            <v>0</v>
          </cell>
          <cell r="T8">
            <v>3524</v>
          </cell>
          <cell r="U8">
            <v>0</v>
          </cell>
          <cell r="V8">
            <v>0</v>
          </cell>
        </row>
        <row r="14">
          <cell r="K14">
            <v>189850</v>
          </cell>
          <cell r="L14">
            <v>0</v>
          </cell>
          <cell r="M14">
            <v>0</v>
          </cell>
          <cell r="N14">
            <v>33693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189850</v>
          </cell>
          <cell r="U14">
            <v>0</v>
          </cell>
          <cell r="V14">
            <v>0</v>
          </cell>
        </row>
        <row r="17">
          <cell r="K17">
            <v>58630</v>
          </cell>
          <cell r="L17">
            <v>0</v>
          </cell>
          <cell r="M17">
            <v>0</v>
          </cell>
          <cell r="N17">
            <v>21984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58630</v>
          </cell>
          <cell r="U17">
            <v>0</v>
          </cell>
          <cell r="V17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1">
          <cell r="K21">
            <v>38580</v>
          </cell>
          <cell r="L21">
            <v>0</v>
          </cell>
          <cell r="M21">
            <v>0</v>
          </cell>
          <cell r="N21">
            <v>8866.4599999999991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38580</v>
          </cell>
          <cell r="U21">
            <v>0</v>
          </cell>
          <cell r="V21">
            <v>0</v>
          </cell>
        </row>
        <row r="25">
          <cell r="K25">
            <v>35020</v>
          </cell>
          <cell r="L25">
            <v>0</v>
          </cell>
          <cell r="M25">
            <v>0</v>
          </cell>
          <cell r="N25">
            <v>13131</v>
          </cell>
          <cell r="O25">
            <v>0</v>
          </cell>
          <cell r="P25">
            <v>0</v>
          </cell>
          <cell r="Q25">
            <v>5000</v>
          </cell>
          <cell r="R25">
            <v>0</v>
          </cell>
          <cell r="S25">
            <v>0</v>
          </cell>
          <cell r="T25">
            <v>40020</v>
          </cell>
          <cell r="U25">
            <v>0</v>
          </cell>
          <cell r="V25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9">
          <cell r="K29">
            <v>843000</v>
          </cell>
          <cell r="L29">
            <v>0</v>
          </cell>
          <cell r="M29">
            <v>0</v>
          </cell>
          <cell r="N29">
            <v>296478.28999999998</v>
          </cell>
          <cell r="O29">
            <v>0</v>
          </cell>
          <cell r="P29">
            <v>0</v>
          </cell>
          <cell r="Q29">
            <v>85344</v>
          </cell>
          <cell r="R29">
            <v>31000</v>
          </cell>
          <cell r="S29">
            <v>0</v>
          </cell>
          <cell r="T29">
            <v>928344</v>
          </cell>
          <cell r="U29">
            <v>31000</v>
          </cell>
          <cell r="V29">
            <v>0</v>
          </cell>
        </row>
        <row r="44">
          <cell r="K44">
            <v>129980</v>
          </cell>
          <cell r="L44">
            <v>0</v>
          </cell>
          <cell r="M44">
            <v>0</v>
          </cell>
          <cell r="N44">
            <v>33877.5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129980</v>
          </cell>
          <cell r="U44">
            <v>0</v>
          </cell>
          <cell r="V44">
            <v>0</v>
          </cell>
        </row>
        <row r="49">
          <cell r="K49">
            <v>36600</v>
          </cell>
          <cell r="L49">
            <v>0</v>
          </cell>
          <cell r="M49">
            <v>0</v>
          </cell>
          <cell r="N49">
            <v>11475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36600</v>
          </cell>
          <cell r="U49">
            <v>0</v>
          </cell>
          <cell r="V49">
            <v>0</v>
          </cell>
        </row>
        <row r="53">
          <cell r="K53">
            <v>700</v>
          </cell>
          <cell r="L53">
            <v>0</v>
          </cell>
          <cell r="M53">
            <v>0</v>
          </cell>
          <cell r="N53">
            <v>261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700</v>
          </cell>
          <cell r="U53">
            <v>0</v>
          </cell>
          <cell r="V53">
            <v>0</v>
          </cell>
        </row>
        <row r="55">
          <cell r="K55">
            <v>39910</v>
          </cell>
          <cell r="L55">
            <v>0</v>
          </cell>
          <cell r="M55">
            <v>0</v>
          </cell>
          <cell r="N55">
            <v>11904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39910</v>
          </cell>
          <cell r="U55">
            <v>0</v>
          </cell>
          <cell r="V55">
            <v>0</v>
          </cell>
        </row>
        <row r="58">
          <cell r="K58">
            <v>6190</v>
          </cell>
          <cell r="L58">
            <v>0</v>
          </cell>
          <cell r="M58">
            <v>0</v>
          </cell>
          <cell r="N58">
            <v>2319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6190</v>
          </cell>
          <cell r="U58">
            <v>0</v>
          </cell>
          <cell r="V58">
            <v>0</v>
          </cell>
        </row>
        <row r="60">
          <cell r="K60">
            <v>13685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13685</v>
          </cell>
          <cell r="U60">
            <v>0</v>
          </cell>
          <cell r="V60">
            <v>0</v>
          </cell>
        </row>
        <row r="72">
          <cell r="K72">
            <v>31675</v>
          </cell>
          <cell r="L72">
            <v>0</v>
          </cell>
          <cell r="M72">
            <v>0</v>
          </cell>
          <cell r="N72">
            <v>1671.69</v>
          </cell>
          <cell r="O72">
            <v>0</v>
          </cell>
          <cell r="P72">
            <v>0</v>
          </cell>
          <cell r="Q72">
            <v>401</v>
          </cell>
          <cell r="R72">
            <v>0</v>
          </cell>
          <cell r="S72">
            <v>0</v>
          </cell>
          <cell r="T72">
            <v>32076</v>
          </cell>
          <cell r="U72">
            <v>0</v>
          </cell>
          <cell r="V72">
            <v>0</v>
          </cell>
        </row>
        <row r="97"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9">
          <cell r="K99">
            <v>94630</v>
          </cell>
          <cell r="L99">
            <v>0</v>
          </cell>
          <cell r="M99">
            <v>0</v>
          </cell>
          <cell r="N99">
            <v>51109</v>
          </cell>
          <cell r="O99">
            <v>0</v>
          </cell>
          <cell r="P99">
            <v>0</v>
          </cell>
          <cell r="Q99">
            <v>5610</v>
          </cell>
          <cell r="R99">
            <v>0</v>
          </cell>
          <cell r="S99">
            <v>0</v>
          </cell>
          <cell r="T99">
            <v>100240</v>
          </cell>
          <cell r="U99">
            <v>0</v>
          </cell>
          <cell r="V99">
            <v>0</v>
          </cell>
        </row>
      </sheetData>
      <sheetData sheetId="13">
        <row r="22">
          <cell r="K22">
            <v>326600</v>
          </cell>
          <cell r="L22">
            <v>1514000</v>
          </cell>
          <cell r="M22">
            <v>105000</v>
          </cell>
          <cell r="N22">
            <v>136816.53999999998</v>
          </cell>
          <cell r="O22">
            <v>0</v>
          </cell>
          <cell r="P22">
            <v>21477.87</v>
          </cell>
          <cell r="Q22">
            <v>0</v>
          </cell>
          <cell r="R22">
            <v>0</v>
          </cell>
          <cell r="S22">
            <v>-25000</v>
          </cell>
          <cell r="T22">
            <v>326600</v>
          </cell>
          <cell r="U22">
            <v>1514000</v>
          </cell>
          <cell r="V22">
            <v>80000</v>
          </cell>
        </row>
      </sheetData>
      <sheetData sheetId="14">
        <row r="4">
          <cell r="K4">
            <v>1658805</v>
          </cell>
          <cell r="L4">
            <v>46448</v>
          </cell>
          <cell r="M4">
            <v>0</v>
          </cell>
          <cell r="N4">
            <v>549031.98</v>
          </cell>
          <cell r="O4">
            <v>0</v>
          </cell>
          <cell r="P4">
            <v>0</v>
          </cell>
          <cell r="Q4">
            <v>145000</v>
          </cell>
          <cell r="R4">
            <v>22000</v>
          </cell>
          <cell r="S4">
            <v>0</v>
          </cell>
          <cell r="T4">
            <v>1803805</v>
          </cell>
          <cell r="U4">
            <v>68448</v>
          </cell>
          <cell r="V4">
            <v>0</v>
          </cell>
        </row>
        <row r="96">
          <cell r="T96">
            <v>0</v>
          </cell>
          <cell r="U96">
            <v>0</v>
          </cell>
          <cell r="V96">
            <v>0</v>
          </cell>
        </row>
        <row r="97">
          <cell r="K97">
            <v>57200</v>
          </cell>
          <cell r="L97">
            <v>0</v>
          </cell>
          <cell r="M97">
            <v>226300</v>
          </cell>
          <cell r="N97">
            <v>5380.85</v>
          </cell>
          <cell r="O97">
            <v>0</v>
          </cell>
          <cell r="P97">
            <v>75272.84</v>
          </cell>
          <cell r="Q97">
            <v>0</v>
          </cell>
          <cell r="R97">
            <v>0</v>
          </cell>
          <cell r="S97">
            <v>0</v>
          </cell>
          <cell r="T97">
            <v>57200</v>
          </cell>
          <cell r="U97">
            <v>0</v>
          </cell>
          <cell r="V97">
            <v>226300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T5">
            <v>58582.110000000008</v>
          </cell>
        </row>
      </sheetData>
      <sheetData sheetId="1">
        <row r="5">
          <cell r="T5">
            <v>99.07</v>
          </cell>
        </row>
      </sheetData>
      <sheetData sheetId="2">
        <row r="4">
          <cell r="T4">
            <v>46734.2</v>
          </cell>
        </row>
        <row r="19">
          <cell r="Q19">
            <v>5000</v>
          </cell>
        </row>
      </sheetData>
      <sheetData sheetId="3">
        <row r="4">
          <cell r="T4">
            <v>20510.77</v>
          </cell>
        </row>
      </sheetData>
      <sheetData sheetId="4">
        <row r="5">
          <cell r="T5">
            <v>404805.35999999987</v>
          </cell>
        </row>
      </sheetData>
      <sheetData sheetId="5">
        <row r="5">
          <cell r="T5">
            <v>1532.03</v>
          </cell>
        </row>
      </sheetData>
      <sheetData sheetId="6">
        <row r="5">
          <cell r="T5">
            <v>0</v>
          </cell>
        </row>
      </sheetData>
      <sheetData sheetId="7">
        <row r="4">
          <cell r="T4">
            <v>73500</v>
          </cell>
        </row>
      </sheetData>
      <sheetData sheetId="8">
        <row r="4">
          <cell r="T4">
            <v>4658.8999999999996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/>
        </row>
        <row r="37">
          <cell r="Q37">
            <v>1055759</v>
          </cell>
        </row>
        <row r="38">
          <cell r="Q38"/>
          <cell r="R38"/>
        </row>
        <row r="46">
          <cell r="Q46">
            <v>403289</v>
          </cell>
        </row>
      </sheetData>
      <sheetData sheetId="9">
        <row r="4">
          <cell r="T4">
            <v>12056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T4">
            <v>8325.2000000000007</v>
          </cell>
        </row>
      </sheetData>
      <sheetData sheetId="11">
        <row r="5">
          <cell r="T5">
            <v>119851.41</v>
          </cell>
        </row>
      </sheetData>
      <sheetData sheetId="12">
        <row r="5">
          <cell r="T5">
            <v>4700</v>
          </cell>
        </row>
      </sheetData>
      <sheetData sheetId="13">
        <row r="22">
          <cell r="T22">
            <v>290134.67</v>
          </cell>
        </row>
      </sheetData>
      <sheetData sheetId="14">
        <row r="4"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E1"/>
    </sheetView>
  </sheetViews>
  <sheetFormatPr defaultRowHeight="15" x14ac:dyDescent="0.25"/>
  <cols>
    <col min="1" max="1" width="67.85546875" style="372" customWidth="1"/>
    <col min="2" max="2" width="24.28515625" style="372" customWidth="1"/>
    <col min="3" max="3" width="24.28515625" style="455" customWidth="1"/>
    <col min="4" max="5" width="24.28515625" style="372" customWidth="1"/>
    <col min="6" max="6" width="11.42578125" style="44" bestFit="1" customWidth="1"/>
    <col min="7" max="7" width="10.85546875" style="44" bestFit="1" customWidth="1"/>
    <col min="8" max="16384" width="9.140625" style="44"/>
  </cols>
  <sheetData>
    <row r="1" spans="1:7" ht="66" customHeight="1" thickBot="1" x14ac:dyDescent="0.45">
      <c r="A1" s="595" t="s">
        <v>651</v>
      </c>
      <c r="B1" s="595"/>
      <c r="C1" s="595"/>
      <c r="D1" s="595"/>
      <c r="E1" s="595"/>
    </row>
    <row r="2" spans="1:7" ht="60" customHeight="1" thickBot="1" x14ac:dyDescent="0.35">
      <c r="A2" s="354" t="s">
        <v>405</v>
      </c>
      <c r="B2" s="289" t="s">
        <v>519</v>
      </c>
      <c r="C2" s="437" t="s">
        <v>632</v>
      </c>
      <c r="D2" s="289" t="s">
        <v>649</v>
      </c>
      <c r="E2" s="289" t="s">
        <v>650</v>
      </c>
      <c r="G2" s="43"/>
    </row>
    <row r="3" spans="1:7" ht="18.75" thickBot="1" x14ac:dyDescent="0.3">
      <c r="A3" s="355" t="s">
        <v>407</v>
      </c>
      <c r="B3" s="356">
        <f t="shared" ref="B3:E3" si="0">B4+B16</f>
        <v>16350780</v>
      </c>
      <c r="C3" s="438">
        <f t="shared" si="0"/>
        <v>5933054.3900000006</v>
      </c>
      <c r="D3" s="356">
        <f t="shared" si="0"/>
        <v>735137</v>
      </c>
      <c r="E3" s="356">
        <f t="shared" si="0"/>
        <v>17085917</v>
      </c>
      <c r="G3" s="43"/>
    </row>
    <row r="4" spans="1:7" ht="18" x14ac:dyDescent="0.25">
      <c r="A4" s="357" t="s">
        <v>5</v>
      </c>
      <c r="B4" s="358">
        <f t="shared" ref="B4:E4" si="1">B5+B7+B9</f>
        <v>9230000</v>
      </c>
      <c r="C4" s="439">
        <f t="shared" si="1"/>
        <v>3426771.0399999996</v>
      </c>
      <c r="D4" s="358">
        <f t="shared" si="1"/>
        <v>310000</v>
      </c>
      <c r="E4" s="358">
        <f t="shared" si="1"/>
        <v>9540000</v>
      </c>
      <c r="G4" s="43"/>
    </row>
    <row r="5" spans="1:7" ht="15.75" x14ac:dyDescent="0.25">
      <c r="A5" s="359" t="s">
        <v>6</v>
      </c>
      <c r="B5" s="301">
        <f t="shared" ref="B5:E5" si="2">SUM(B6)</f>
        <v>7500000</v>
      </c>
      <c r="C5" s="440">
        <f t="shared" si="2"/>
        <v>2909874.57</v>
      </c>
      <c r="D5" s="301">
        <f t="shared" si="2"/>
        <v>300000</v>
      </c>
      <c r="E5" s="301">
        <f t="shared" si="2"/>
        <v>7800000</v>
      </c>
      <c r="G5" s="43"/>
    </row>
    <row r="6" spans="1:7" ht="15.75" x14ac:dyDescent="0.25">
      <c r="A6" s="360" t="s">
        <v>7</v>
      </c>
      <c r="B6" s="361">
        <v>7500000</v>
      </c>
      <c r="C6" s="441">
        <v>2909874.57</v>
      </c>
      <c r="D6" s="361">
        <v>300000</v>
      </c>
      <c r="E6" s="361">
        <f>B6+D6</f>
        <v>7800000</v>
      </c>
      <c r="F6" s="586"/>
      <c r="G6" s="18"/>
    </row>
    <row r="7" spans="1:7" ht="15.75" x14ac:dyDescent="0.25">
      <c r="A7" s="362" t="s">
        <v>8</v>
      </c>
      <c r="B7" s="301">
        <f t="shared" ref="B7:E7" si="3">SUM(B8)</f>
        <v>890000</v>
      </c>
      <c r="C7" s="440">
        <f t="shared" si="3"/>
        <v>203353.42</v>
      </c>
      <c r="D7" s="301">
        <f t="shared" si="3"/>
        <v>0</v>
      </c>
      <c r="E7" s="301">
        <f t="shared" si="3"/>
        <v>890000</v>
      </c>
      <c r="G7" s="43"/>
    </row>
    <row r="8" spans="1:7" ht="15.75" x14ac:dyDescent="0.25">
      <c r="A8" s="363" t="s">
        <v>9</v>
      </c>
      <c r="B8" s="361">
        <v>890000</v>
      </c>
      <c r="C8" s="441">
        <v>203353.42</v>
      </c>
      <c r="D8" s="361"/>
      <c r="E8" s="361">
        <f>B8+D8</f>
        <v>890000</v>
      </c>
      <c r="G8" s="43"/>
    </row>
    <row r="9" spans="1:7" ht="15.75" x14ac:dyDescent="0.25">
      <c r="A9" s="362" t="s">
        <v>10</v>
      </c>
      <c r="B9" s="301">
        <f t="shared" ref="B9:C9" si="4">SUM(B10:B15)</f>
        <v>840000</v>
      </c>
      <c r="C9" s="440">
        <f t="shared" si="4"/>
        <v>313543.05</v>
      </c>
      <c r="D9" s="301">
        <f t="shared" ref="D9:E9" si="5">SUM(D10:D15)</f>
        <v>10000</v>
      </c>
      <c r="E9" s="301">
        <f t="shared" si="5"/>
        <v>850000</v>
      </c>
      <c r="G9" s="43"/>
    </row>
    <row r="10" spans="1:7" ht="15.75" x14ac:dyDescent="0.25">
      <c r="A10" s="364" t="s">
        <v>11</v>
      </c>
      <c r="B10" s="398">
        <v>20000</v>
      </c>
      <c r="C10" s="442">
        <v>8708.4699999999993</v>
      </c>
      <c r="D10" s="398"/>
      <c r="E10" s="398">
        <f>B10+D10</f>
        <v>20000</v>
      </c>
      <c r="G10" s="43"/>
    </row>
    <row r="11" spans="1:7" ht="15.75" x14ac:dyDescent="0.25">
      <c r="A11" s="364" t="s">
        <v>441</v>
      </c>
      <c r="B11" s="398">
        <v>25000</v>
      </c>
      <c r="C11" s="442">
        <v>14440.8</v>
      </c>
      <c r="D11" s="398"/>
      <c r="E11" s="398">
        <f t="shared" ref="E11:E15" si="6">B11+D11</f>
        <v>25000</v>
      </c>
      <c r="G11" s="43"/>
    </row>
    <row r="12" spans="1:7" ht="15.75" x14ac:dyDescent="0.25">
      <c r="A12" s="364" t="s">
        <v>12</v>
      </c>
      <c r="B12" s="398">
        <v>110000</v>
      </c>
      <c r="C12" s="442">
        <v>34842.879999999997</v>
      </c>
      <c r="D12" s="398"/>
      <c r="E12" s="398">
        <f t="shared" si="6"/>
        <v>110000</v>
      </c>
      <c r="G12" s="43"/>
    </row>
    <row r="13" spans="1:7" ht="15.75" x14ac:dyDescent="0.25">
      <c r="A13" s="364" t="s">
        <v>13</v>
      </c>
      <c r="B13" s="398">
        <v>15000</v>
      </c>
      <c r="C13" s="442">
        <v>2688.7</v>
      </c>
      <c r="D13" s="398"/>
      <c r="E13" s="398">
        <f t="shared" si="6"/>
        <v>15000</v>
      </c>
      <c r="G13" s="43"/>
    </row>
    <row r="14" spans="1:7" ht="15.75" x14ac:dyDescent="0.25">
      <c r="A14" s="364" t="s">
        <v>14</v>
      </c>
      <c r="B14" s="398">
        <v>530000</v>
      </c>
      <c r="C14" s="442">
        <v>239159.71</v>
      </c>
      <c r="D14" s="398"/>
      <c r="E14" s="398">
        <f t="shared" si="6"/>
        <v>530000</v>
      </c>
      <c r="G14" s="43"/>
    </row>
    <row r="15" spans="1:7" ht="15.75" x14ac:dyDescent="0.25">
      <c r="A15" s="364" t="s">
        <v>15</v>
      </c>
      <c r="B15" s="399">
        <v>140000</v>
      </c>
      <c r="C15" s="443">
        <v>13702.49</v>
      </c>
      <c r="D15" s="399">
        <v>10000</v>
      </c>
      <c r="E15" s="398">
        <f t="shared" si="6"/>
        <v>150000</v>
      </c>
      <c r="G15" s="43"/>
    </row>
    <row r="16" spans="1:7" s="418" customFormat="1" ht="18.75" x14ac:dyDescent="0.3">
      <c r="A16" s="366" t="s">
        <v>16</v>
      </c>
      <c r="B16" s="419">
        <f t="shared" ref="B16:E16" si="7">B17+B29+B53+B60</f>
        <v>7120780</v>
      </c>
      <c r="C16" s="444">
        <f t="shared" si="7"/>
        <v>2506283.3500000006</v>
      </c>
      <c r="D16" s="419">
        <f t="shared" si="7"/>
        <v>425137</v>
      </c>
      <c r="E16" s="419">
        <f t="shared" si="7"/>
        <v>7545917</v>
      </c>
      <c r="G16" s="590"/>
    </row>
    <row r="17" spans="1:7" ht="15.75" x14ac:dyDescent="0.25">
      <c r="A17" s="359" t="s">
        <v>17</v>
      </c>
      <c r="B17" s="301">
        <f t="shared" ref="B17:C17" si="8">SUM(B18:B28)</f>
        <v>553400</v>
      </c>
      <c r="C17" s="440">
        <f t="shared" si="8"/>
        <v>238601.26999999996</v>
      </c>
      <c r="D17" s="301">
        <f t="shared" ref="D17:E17" si="9">SUM(D18:D28)</f>
        <v>31260</v>
      </c>
      <c r="E17" s="301">
        <f t="shared" si="9"/>
        <v>584660</v>
      </c>
      <c r="G17" s="43"/>
    </row>
    <row r="18" spans="1:7" ht="15.75" x14ac:dyDescent="0.25">
      <c r="A18" s="360" t="s">
        <v>18</v>
      </c>
      <c r="B18" s="365">
        <v>60000</v>
      </c>
      <c r="C18" s="445">
        <v>9170.51</v>
      </c>
      <c r="D18" s="365"/>
      <c r="E18" s="365">
        <f>B18+D18</f>
        <v>60000</v>
      </c>
      <c r="G18" s="43"/>
    </row>
    <row r="19" spans="1:7" ht="15.75" x14ac:dyDescent="0.25">
      <c r="A19" s="360" t="s">
        <v>412</v>
      </c>
      <c r="B19" s="365">
        <v>15000</v>
      </c>
      <c r="C19" s="445">
        <v>728.5</v>
      </c>
      <c r="D19" s="365"/>
      <c r="E19" s="365">
        <f t="shared" ref="E19:E28" si="10">B19+D19</f>
        <v>15000</v>
      </c>
      <c r="G19" s="43"/>
    </row>
    <row r="20" spans="1:7" ht="15.75" x14ac:dyDescent="0.25">
      <c r="A20" s="360" t="s">
        <v>19</v>
      </c>
      <c r="B20" s="365">
        <v>2000</v>
      </c>
      <c r="C20" s="445">
        <v>663.2</v>
      </c>
      <c r="D20" s="365"/>
      <c r="E20" s="365">
        <f t="shared" si="10"/>
        <v>2000</v>
      </c>
      <c r="G20" s="43"/>
    </row>
    <row r="21" spans="1:7" ht="15.75" x14ac:dyDescent="0.25">
      <c r="A21" s="360" t="s">
        <v>20</v>
      </c>
      <c r="B21" s="365">
        <v>0</v>
      </c>
      <c r="C21" s="445">
        <v>282</v>
      </c>
      <c r="D21" s="365"/>
      <c r="E21" s="365">
        <f t="shared" si="10"/>
        <v>0</v>
      </c>
      <c r="G21" s="43"/>
    </row>
    <row r="22" spans="1:7" ht="15.75" x14ac:dyDescent="0.25">
      <c r="A22" s="360" t="s">
        <v>689</v>
      </c>
      <c r="B22" s="365">
        <v>350000</v>
      </c>
      <c r="C22" s="445">
        <v>186089.3</v>
      </c>
      <c r="D22" s="365">
        <v>30000</v>
      </c>
      <c r="E22" s="365">
        <f t="shared" si="10"/>
        <v>380000</v>
      </c>
      <c r="F22" s="586"/>
      <c r="G22" s="584"/>
    </row>
    <row r="23" spans="1:7" s="404" customFormat="1" ht="15.75" x14ac:dyDescent="0.25">
      <c r="A23" s="360" t="s">
        <v>22</v>
      </c>
      <c r="B23" s="365">
        <v>28000</v>
      </c>
      <c r="C23" s="445">
        <v>10033.299999999999</v>
      </c>
      <c r="D23" s="365"/>
      <c r="E23" s="365">
        <f t="shared" si="10"/>
        <v>28000</v>
      </c>
      <c r="G23" s="591"/>
    </row>
    <row r="24" spans="1:7" ht="15.75" x14ac:dyDescent="0.25">
      <c r="A24" s="360" t="s">
        <v>23</v>
      </c>
      <c r="B24" s="365">
        <v>20000</v>
      </c>
      <c r="C24" s="445">
        <v>4463.68</v>
      </c>
      <c r="D24" s="365"/>
      <c r="E24" s="365">
        <f t="shared" si="10"/>
        <v>20000</v>
      </c>
      <c r="G24" s="43"/>
    </row>
    <row r="25" spans="1:7" ht="15.75" x14ac:dyDescent="0.25">
      <c r="A25" s="360" t="s">
        <v>24</v>
      </c>
      <c r="B25" s="365">
        <v>5400</v>
      </c>
      <c r="C25" s="445">
        <v>1777.32</v>
      </c>
      <c r="D25" s="365"/>
      <c r="E25" s="365">
        <f t="shared" si="10"/>
        <v>5400</v>
      </c>
      <c r="G25" s="43"/>
    </row>
    <row r="26" spans="1:7" ht="15.75" x14ac:dyDescent="0.25">
      <c r="A26" s="360" t="s">
        <v>25</v>
      </c>
      <c r="B26" s="365">
        <v>25000</v>
      </c>
      <c r="C26" s="445">
        <v>8503</v>
      </c>
      <c r="D26" s="365"/>
      <c r="E26" s="365">
        <f t="shared" si="10"/>
        <v>25000</v>
      </c>
      <c r="G26" s="43"/>
    </row>
    <row r="27" spans="1:7" ht="15.75" x14ac:dyDescent="0.25">
      <c r="A27" s="360" t="s">
        <v>26</v>
      </c>
      <c r="B27" s="365">
        <v>30000</v>
      </c>
      <c r="C27" s="445">
        <v>8916.99</v>
      </c>
      <c r="D27" s="365"/>
      <c r="E27" s="365">
        <f t="shared" si="10"/>
        <v>30000</v>
      </c>
      <c r="G27" s="43"/>
    </row>
    <row r="28" spans="1:7" s="404" customFormat="1" ht="15.75" x14ac:dyDescent="0.25">
      <c r="A28" s="363" t="s">
        <v>28</v>
      </c>
      <c r="B28" s="367">
        <v>18000</v>
      </c>
      <c r="C28" s="446">
        <v>7973.47</v>
      </c>
      <c r="D28" s="367">
        <v>1260</v>
      </c>
      <c r="E28" s="593">
        <f t="shared" si="10"/>
        <v>19260</v>
      </c>
      <c r="G28" s="591"/>
    </row>
    <row r="29" spans="1:7" s="403" customFormat="1" ht="15.75" x14ac:dyDescent="0.25">
      <c r="A29" s="359" t="s">
        <v>29</v>
      </c>
      <c r="B29" s="301">
        <f t="shared" ref="B29:E29" si="11">SUM(B30:B52)</f>
        <v>1633500</v>
      </c>
      <c r="C29" s="440">
        <f t="shared" si="11"/>
        <v>566467.72</v>
      </c>
      <c r="D29" s="301">
        <f t="shared" si="11"/>
        <v>137000</v>
      </c>
      <c r="E29" s="301">
        <f t="shared" si="11"/>
        <v>1770500</v>
      </c>
      <c r="G29" s="592"/>
    </row>
    <row r="30" spans="1:7" ht="15.75" x14ac:dyDescent="0.25">
      <c r="A30" s="360" t="s">
        <v>30</v>
      </c>
      <c r="B30" s="365">
        <v>100000</v>
      </c>
      <c r="C30" s="445">
        <v>0.02</v>
      </c>
      <c r="D30" s="365">
        <v>-45000</v>
      </c>
      <c r="E30" s="365">
        <f>B30+D30</f>
        <v>55000</v>
      </c>
      <c r="F30" s="586"/>
      <c r="G30" s="584"/>
    </row>
    <row r="31" spans="1:7" ht="15.75" x14ac:dyDescent="0.25">
      <c r="A31" s="360" t="s">
        <v>31</v>
      </c>
      <c r="B31" s="302">
        <v>25000</v>
      </c>
      <c r="C31" s="447">
        <v>6899.5</v>
      </c>
      <c r="D31" s="302">
        <v>3000</v>
      </c>
      <c r="E31" s="365">
        <f t="shared" ref="E31:E52" si="12">B31+D31</f>
        <v>28000</v>
      </c>
      <c r="F31" s="587"/>
      <c r="G31" s="585"/>
    </row>
    <row r="32" spans="1:7" ht="15.75" x14ac:dyDescent="0.25">
      <c r="A32" s="360" t="s">
        <v>32</v>
      </c>
      <c r="B32" s="365">
        <v>6000</v>
      </c>
      <c r="C32" s="445">
        <v>2860</v>
      </c>
      <c r="D32" s="365">
        <v>1000</v>
      </c>
      <c r="E32" s="365">
        <f t="shared" si="12"/>
        <v>7000</v>
      </c>
      <c r="G32" s="43"/>
    </row>
    <row r="33" spans="1:7" ht="15.75" x14ac:dyDescent="0.25">
      <c r="A33" s="360" t="s">
        <v>33</v>
      </c>
      <c r="B33" s="365">
        <v>1500</v>
      </c>
      <c r="C33" s="445">
        <v>665</v>
      </c>
      <c r="D33" s="365"/>
      <c r="E33" s="365">
        <f t="shared" si="12"/>
        <v>1500</v>
      </c>
      <c r="G33" s="43"/>
    </row>
    <row r="34" spans="1:7" ht="15.75" x14ac:dyDescent="0.25">
      <c r="A34" s="360" t="s">
        <v>34</v>
      </c>
      <c r="B34" s="365">
        <v>1000</v>
      </c>
      <c r="C34" s="445">
        <v>270</v>
      </c>
      <c r="D34" s="365"/>
      <c r="E34" s="365">
        <f t="shared" si="12"/>
        <v>1000</v>
      </c>
      <c r="G34" s="43"/>
    </row>
    <row r="35" spans="1:7" ht="15.75" x14ac:dyDescent="0.25">
      <c r="A35" s="360" t="s">
        <v>35</v>
      </c>
      <c r="B35" s="365">
        <v>25000</v>
      </c>
      <c r="C35" s="445">
        <v>9735</v>
      </c>
      <c r="D35" s="365">
        <v>1000</v>
      </c>
      <c r="E35" s="365">
        <f t="shared" si="12"/>
        <v>26000</v>
      </c>
      <c r="F35" s="586"/>
      <c r="G35" s="43"/>
    </row>
    <row r="36" spans="1:7" ht="15.75" x14ac:dyDescent="0.25">
      <c r="A36" s="360" t="s">
        <v>36</v>
      </c>
      <c r="B36" s="365">
        <v>10000</v>
      </c>
      <c r="C36" s="445">
        <v>2545.94</v>
      </c>
      <c r="D36" s="365"/>
      <c r="E36" s="365">
        <f t="shared" si="12"/>
        <v>10000</v>
      </c>
      <c r="G36" s="43"/>
    </row>
    <row r="37" spans="1:7" ht="15.75" x14ac:dyDescent="0.25">
      <c r="A37" s="360" t="s">
        <v>438</v>
      </c>
      <c r="B37" s="365">
        <v>2000</v>
      </c>
      <c r="C37" s="445">
        <v>3411.63</v>
      </c>
      <c r="D37" s="365"/>
      <c r="E37" s="365">
        <f t="shared" si="12"/>
        <v>2000</v>
      </c>
      <c r="G37" s="43"/>
    </row>
    <row r="38" spans="1:7" ht="15.75" x14ac:dyDescent="0.25">
      <c r="A38" s="360" t="s">
        <v>38</v>
      </c>
      <c r="B38" s="302">
        <v>15000</v>
      </c>
      <c r="C38" s="447">
        <v>3252.83</v>
      </c>
      <c r="D38" s="302"/>
      <c r="E38" s="365">
        <f t="shared" si="12"/>
        <v>15000</v>
      </c>
      <c r="G38" s="43"/>
    </row>
    <row r="39" spans="1:7" ht="15.75" x14ac:dyDescent="0.25">
      <c r="A39" s="360" t="s">
        <v>39</v>
      </c>
      <c r="B39" s="302">
        <v>3000</v>
      </c>
      <c r="C39" s="447">
        <v>2132.09</v>
      </c>
      <c r="D39" s="302">
        <v>2000</v>
      </c>
      <c r="E39" s="365">
        <f t="shared" si="12"/>
        <v>5000</v>
      </c>
      <c r="G39" s="43"/>
    </row>
    <row r="40" spans="1:7" ht="15.75" x14ac:dyDescent="0.25">
      <c r="A40" s="368" t="s">
        <v>41</v>
      </c>
      <c r="B40" s="302">
        <v>18000</v>
      </c>
      <c r="C40" s="447">
        <v>8133.17</v>
      </c>
      <c r="D40" s="302"/>
      <c r="E40" s="365">
        <f t="shared" si="12"/>
        <v>18000</v>
      </c>
      <c r="G40" s="43"/>
    </row>
    <row r="41" spans="1:7" ht="15.75" x14ac:dyDescent="0.25">
      <c r="A41" s="360" t="s">
        <v>42</v>
      </c>
      <c r="B41" s="302">
        <v>0</v>
      </c>
      <c r="C41" s="447"/>
      <c r="D41" s="302"/>
      <c r="E41" s="365">
        <f t="shared" si="12"/>
        <v>0</v>
      </c>
      <c r="G41" s="43"/>
    </row>
    <row r="42" spans="1:7" ht="15.75" x14ac:dyDescent="0.25">
      <c r="A42" s="360" t="s">
        <v>44</v>
      </c>
      <c r="B42" s="365">
        <v>43000</v>
      </c>
      <c r="C42" s="445">
        <v>28175.200000000001</v>
      </c>
      <c r="D42" s="365">
        <v>30000</v>
      </c>
      <c r="E42" s="365">
        <f t="shared" si="12"/>
        <v>73000</v>
      </c>
      <c r="G42" s="43"/>
    </row>
    <row r="43" spans="1:7" ht="15.75" x14ac:dyDescent="0.25">
      <c r="A43" s="360" t="s">
        <v>45</v>
      </c>
      <c r="B43" s="365">
        <v>67000</v>
      </c>
      <c r="C43" s="445">
        <v>17690</v>
      </c>
      <c r="D43" s="365"/>
      <c r="E43" s="365">
        <f t="shared" si="12"/>
        <v>67000</v>
      </c>
      <c r="G43" s="43"/>
    </row>
    <row r="44" spans="1:7" ht="15.75" x14ac:dyDescent="0.25">
      <c r="A44" s="360" t="s">
        <v>513</v>
      </c>
      <c r="B44" s="365">
        <v>2000</v>
      </c>
      <c r="C44" s="445">
        <v>621.98</v>
      </c>
      <c r="D44" s="365"/>
      <c r="E44" s="365">
        <f t="shared" si="12"/>
        <v>2000</v>
      </c>
      <c r="G44" s="43"/>
    </row>
    <row r="45" spans="1:7" ht="15.75" x14ac:dyDescent="0.25">
      <c r="A45" s="360" t="s">
        <v>440</v>
      </c>
      <c r="B45" s="365">
        <v>5000</v>
      </c>
      <c r="C45" s="445">
        <v>1140</v>
      </c>
      <c r="D45" s="365"/>
      <c r="E45" s="365">
        <f t="shared" si="12"/>
        <v>5000</v>
      </c>
      <c r="G45" s="43"/>
    </row>
    <row r="46" spans="1:7" ht="15.75" x14ac:dyDescent="0.25">
      <c r="A46" s="360" t="s">
        <v>51</v>
      </c>
      <c r="B46" s="365">
        <v>15000</v>
      </c>
      <c r="C46" s="445">
        <v>9599.2000000000007</v>
      </c>
      <c r="D46" s="365"/>
      <c r="E46" s="365">
        <f t="shared" si="12"/>
        <v>15000</v>
      </c>
      <c r="G46" s="43"/>
    </row>
    <row r="47" spans="1:7" ht="15.75" x14ac:dyDescent="0.25">
      <c r="A47" s="360" t="s">
        <v>442</v>
      </c>
      <c r="B47" s="302">
        <v>287000</v>
      </c>
      <c r="C47" s="447">
        <v>87541.17</v>
      </c>
      <c r="D47" s="302"/>
      <c r="E47" s="365">
        <f t="shared" si="12"/>
        <v>287000</v>
      </c>
      <c r="G47" s="43"/>
    </row>
    <row r="48" spans="1:7" ht="15.75" x14ac:dyDescent="0.25">
      <c r="A48" s="360" t="s">
        <v>683</v>
      </c>
      <c r="B48" s="302">
        <v>190000</v>
      </c>
      <c r="C48" s="447">
        <v>69705.22</v>
      </c>
      <c r="D48" s="302">
        <v>50000</v>
      </c>
      <c r="E48" s="365">
        <f t="shared" si="12"/>
        <v>240000</v>
      </c>
      <c r="G48" s="43"/>
    </row>
    <row r="49" spans="1:7" ht="15.75" x14ac:dyDescent="0.25">
      <c r="A49" s="360" t="s">
        <v>447</v>
      </c>
      <c r="B49" s="302">
        <v>12000</v>
      </c>
      <c r="C49" s="447">
        <v>2514</v>
      </c>
      <c r="D49" s="302"/>
      <c r="E49" s="365">
        <f t="shared" si="12"/>
        <v>12000</v>
      </c>
      <c r="G49" s="43"/>
    </row>
    <row r="50" spans="1:7" ht="15.75" x14ac:dyDescent="0.25">
      <c r="A50" s="360" t="s">
        <v>481</v>
      </c>
      <c r="B50" s="302">
        <v>350000</v>
      </c>
      <c r="C50" s="447">
        <v>123118.85</v>
      </c>
      <c r="D50" s="302">
        <v>40000</v>
      </c>
      <c r="E50" s="365">
        <f>B50+D50</f>
        <v>390000</v>
      </c>
      <c r="G50" s="43"/>
    </row>
    <row r="51" spans="1:7" ht="15.75" x14ac:dyDescent="0.25">
      <c r="A51" s="360" t="s">
        <v>532</v>
      </c>
      <c r="B51" s="302">
        <v>455000</v>
      </c>
      <c r="C51" s="447">
        <v>185649.32</v>
      </c>
      <c r="D51" s="302">
        <v>55000</v>
      </c>
      <c r="E51" s="365">
        <f t="shared" si="12"/>
        <v>510000</v>
      </c>
      <c r="G51" s="43"/>
    </row>
    <row r="52" spans="1:7" ht="15.75" x14ac:dyDescent="0.25">
      <c r="A52" s="360" t="s">
        <v>55</v>
      </c>
      <c r="B52" s="367">
        <v>1000</v>
      </c>
      <c r="C52" s="446">
        <v>807.6</v>
      </c>
      <c r="D52" s="367"/>
      <c r="E52" s="593">
        <f t="shared" si="12"/>
        <v>1000</v>
      </c>
      <c r="G52" s="43"/>
    </row>
    <row r="53" spans="1:7" ht="15.75" x14ac:dyDescent="0.25">
      <c r="A53" s="362" t="s">
        <v>56</v>
      </c>
      <c r="B53" s="301">
        <f t="shared" ref="B53:E53" si="13">SUM(B54:B59)</f>
        <v>177350</v>
      </c>
      <c r="C53" s="440">
        <f t="shared" si="13"/>
        <v>73404.489999999991</v>
      </c>
      <c r="D53" s="301">
        <f t="shared" si="13"/>
        <v>30500</v>
      </c>
      <c r="E53" s="301">
        <f t="shared" si="13"/>
        <v>207850</v>
      </c>
      <c r="G53" s="43"/>
    </row>
    <row r="54" spans="1:7" ht="15.75" x14ac:dyDescent="0.25">
      <c r="A54" s="360" t="s">
        <v>446</v>
      </c>
      <c r="B54" s="302">
        <v>140000</v>
      </c>
      <c r="C54" s="447">
        <v>39310.559999999998</v>
      </c>
      <c r="D54" s="302">
        <v>9390</v>
      </c>
      <c r="E54" s="302">
        <f>B54+D54</f>
        <v>149390</v>
      </c>
      <c r="G54" s="43"/>
    </row>
    <row r="55" spans="1:7" ht="15.75" x14ac:dyDescent="0.25">
      <c r="A55" s="360" t="s">
        <v>439</v>
      </c>
      <c r="B55" s="302">
        <v>10000</v>
      </c>
      <c r="C55" s="447">
        <v>20465.8</v>
      </c>
      <c r="D55" s="302">
        <v>11000</v>
      </c>
      <c r="E55" s="302">
        <f t="shared" ref="E55:E59" si="14">B55+D55</f>
        <v>21000</v>
      </c>
      <c r="F55" s="588"/>
      <c r="G55" s="585"/>
    </row>
    <row r="56" spans="1:7" ht="15.75" x14ac:dyDescent="0.25">
      <c r="A56" s="360" t="s">
        <v>514</v>
      </c>
      <c r="B56" s="302">
        <v>5000</v>
      </c>
      <c r="C56" s="447">
        <v>5610</v>
      </c>
      <c r="D56" s="302">
        <v>5610</v>
      </c>
      <c r="E56" s="302">
        <f t="shared" si="14"/>
        <v>10610</v>
      </c>
      <c r="G56" s="43"/>
    </row>
    <row r="57" spans="1:7" ht="15.75" x14ac:dyDescent="0.25">
      <c r="A57" s="360" t="s">
        <v>58</v>
      </c>
      <c r="B57" s="302">
        <v>2000</v>
      </c>
      <c r="C57" s="447">
        <v>109.52</v>
      </c>
      <c r="D57" s="302"/>
      <c r="E57" s="302">
        <f t="shared" si="14"/>
        <v>2000</v>
      </c>
      <c r="G57" s="43"/>
    </row>
    <row r="58" spans="1:7" ht="15.75" x14ac:dyDescent="0.25">
      <c r="A58" s="360" t="s">
        <v>452</v>
      </c>
      <c r="B58" s="302">
        <v>20000</v>
      </c>
      <c r="C58" s="447">
        <v>7774.88</v>
      </c>
      <c r="D58" s="302">
        <v>4500</v>
      </c>
      <c r="E58" s="302">
        <f t="shared" si="14"/>
        <v>24500</v>
      </c>
      <c r="G58" s="43"/>
    </row>
    <row r="59" spans="1:7" ht="15.75" x14ac:dyDescent="0.25">
      <c r="A59" s="360" t="s">
        <v>62</v>
      </c>
      <c r="B59" s="302">
        <v>350</v>
      </c>
      <c r="C59" s="447">
        <v>133.72999999999999</v>
      </c>
      <c r="D59" s="302"/>
      <c r="E59" s="302">
        <f t="shared" si="14"/>
        <v>350</v>
      </c>
      <c r="G59" s="43"/>
    </row>
    <row r="60" spans="1:7" s="403" customFormat="1" ht="15.75" x14ac:dyDescent="0.25">
      <c r="A60" s="401" t="s">
        <v>66</v>
      </c>
      <c r="B60" s="402">
        <f t="shared" ref="B60:E60" si="15">SUM(B61:B106)</f>
        <v>4756530</v>
      </c>
      <c r="C60" s="448">
        <f t="shared" si="15"/>
        <v>1627809.8700000003</v>
      </c>
      <c r="D60" s="402">
        <f t="shared" si="15"/>
        <v>226377</v>
      </c>
      <c r="E60" s="402">
        <f t="shared" si="15"/>
        <v>4982907</v>
      </c>
      <c r="G60" s="592"/>
    </row>
    <row r="61" spans="1:7" ht="15.75" x14ac:dyDescent="0.25">
      <c r="A61" s="360" t="s">
        <v>68</v>
      </c>
      <c r="B61" s="302">
        <v>19000</v>
      </c>
      <c r="C61" s="447">
        <v>8913.67</v>
      </c>
      <c r="D61" s="302"/>
      <c r="E61" s="302">
        <f>B61+D61</f>
        <v>19000</v>
      </c>
      <c r="G61" s="43"/>
    </row>
    <row r="62" spans="1:7" ht="15.75" x14ac:dyDescent="0.25">
      <c r="A62" s="360" t="s">
        <v>646</v>
      </c>
      <c r="B62" s="302"/>
      <c r="C62" s="447"/>
      <c r="D62" s="302">
        <v>3050</v>
      </c>
      <c r="E62" s="302">
        <f t="shared" ref="E62:E106" si="16">B62+D62</f>
        <v>3050</v>
      </c>
      <c r="G62" s="43"/>
    </row>
    <row r="63" spans="1:7" ht="15.75" x14ac:dyDescent="0.25">
      <c r="A63" s="360" t="s">
        <v>413</v>
      </c>
      <c r="B63" s="302"/>
      <c r="C63" s="447">
        <v>2000</v>
      </c>
      <c r="D63" s="302">
        <v>2000</v>
      </c>
      <c r="E63" s="302">
        <f t="shared" si="16"/>
        <v>2000</v>
      </c>
      <c r="G63" s="43"/>
    </row>
    <row r="64" spans="1:7" ht="15.75" x14ac:dyDescent="0.25">
      <c r="A64" s="360" t="s">
        <v>480</v>
      </c>
      <c r="B64" s="302"/>
      <c r="C64" s="447"/>
      <c r="D64" s="302"/>
      <c r="E64" s="302">
        <f t="shared" si="16"/>
        <v>0</v>
      </c>
      <c r="G64" s="43"/>
    </row>
    <row r="65" spans="1:7" ht="15.75" x14ac:dyDescent="0.25">
      <c r="A65" s="360" t="s">
        <v>483</v>
      </c>
      <c r="B65" s="302"/>
      <c r="C65" s="447">
        <v>1400</v>
      </c>
      <c r="D65" s="302">
        <v>1400</v>
      </c>
      <c r="E65" s="302">
        <f t="shared" si="16"/>
        <v>1400</v>
      </c>
      <c r="G65" s="43"/>
    </row>
    <row r="66" spans="1:7" ht="15.75" x14ac:dyDescent="0.25">
      <c r="A66" s="360" t="s">
        <v>484</v>
      </c>
      <c r="B66" s="302"/>
      <c r="C66" s="447"/>
      <c r="D66" s="302"/>
      <c r="E66" s="302">
        <f t="shared" si="16"/>
        <v>0</v>
      </c>
      <c r="G66" s="43"/>
    </row>
    <row r="67" spans="1:7" ht="15.75" x14ac:dyDescent="0.25">
      <c r="A67" s="360" t="s">
        <v>486</v>
      </c>
      <c r="B67" s="302"/>
      <c r="C67" s="447"/>
      <c r="D67" s="302"/>
      <c r="E67" s="302">
        <f t="shared" si="16"/>
        <v>0</v>
      </c>
      <c r="G67" s="43"/>
    </row>
    <row r="68" spans="1:7" ht="15.75" x14ac:dyDescent="0.25">
      <c r="A68" s="360" t="s">
        <v>493</v>
      </c>
      <c r="B68" s="302"/>
      <c r="C68" s="447"/>
      <c r="D68" s="302"/>
      <c r="E68" s="302">
        <f t="shared" si="16"/>
        <v>0</v>
      </c>
      <c r="G68" s="43"/>
    </row>
    <row r="69" spans="1:7" ht="15.75" x14ac:dyDescent="0.25">
      <c r="A69" s="360" t="s">
        <v>487</v>
      </c>
      <c r="B69" s="302"/>
      <c r="C69" s="447"/>
      <c r="D69" s="302"/>
      <c r="E69" s="302">
        <f t="shared" si="16"/>
        <v>0</v>
      </c>
      <c r="G69" s="43"/>
    </row>
    <row r="70" spans="1:7" ht="15.75" x14ac:dyDescent="0.25">
      <c r="A70" s="360" t="s">
        <v>485</v>
      </c>
      <c r="B70" s="302"/>
      <c r="C70" s="447"/>
      <c r="D70" s="302"/>
      <c r="E70" s="302">
        <f t="shared" si="16"/>
        <v>0</v>
      </c>
      <c r="G70" s="43"/>
    </row>
    <row r="71" spans="1:7" ht="15.75" x14ac:dyDescent="0.25">
      <c r="A71" s="360" t="s">
        <v>491</v>
      </c>
      <c r="B71" s="302"/>
      <c r="C71" s="447"/>
      <c r="D71" s="302"/>
      <c r="E71" s="302">
        <f t="shared" si="16"/>
        <v>0</v>
      </c>
      <c r="G71" s="43"/>
    </row>
    <row r="72" spans="1:7" ht="15.75" x14ac:dyDescent="0.25">
      <c r="A72" s="360" t="s">
        <v>492</v>
      </c>
      <c r="B72" s="302"/>
      <c r="C72" s="447"/>
      <c r="D72" s="302"/>
      <c r="E72" s="302">
        <f t="shared" si="16"/>
        <v>0</v>
      </c>
      <c r="G72" s="43"/>
    </row>
    <row r="73" spans="1:7" ht="15.75" x14ac:dyDescent="0.25">
      <c r="A73" s="360" t="s">
        <v>495</v>
      </c>
      <c r="B73" s="302"/>
      <c r="C73" s="447"/>
      <c r="D73" s="302"/>
      <c r="E73" s="302">
        <f t="shared" si="16"/>
        <v>0</v>
      </c>
      <c r="G73" s="43"/>
    </row>
    <row r="74" spans="1:7" ht="15.75" x14ac:dyDescent="0.25">
      <c r="A74" s="360" t="s">
        <v>72</v>
      </c>
      <c r="B74" s="302"/>
      <c r="C74" s="447"/>
      <c r="D74" s="302"/>
      <c r="E74" s="302">
        <f t="shared" si="16"/>
        <v>0</v>
      </c>
      <c r="G74" s="43"/>
    </row>
    <row r="75" spans="1:7" s="404" customFormat="1" ht="15.75" x14ac:dyDescent="0.25">
      <c r="A75" s="360" t="s">
        <v>497</v>
      </c>
      <c r="B75" s="302"/>
      <c r="C75" s="447"/>
      <c r="D75" s="302">
        <v>1000</v>
      </c>
      <c r="E75" s="302">
        <f t="shared" si="16"/>
        <v>1000</v>
      </c>
      <c r="G75" s="591"/>
    </row>
    <row r="76" spans="1:7" ht="15.75" x14ac:dyDescent="0.25">
      <c r="A76" s="360" t="s">
        <v>482</v>
      </c>
      <c r="B76" s="302"/>
      <c r="C76" s="447"/>
      <c r="D76" s="302"/>
      <c r="E76" s="302">
        <f t="shared" si="16"/>
        <v>0</v>
      </c>
      <c r="G76" s="43"/>
    </row>
    <row r="77" spans="1:7" ht="15.75" x14ac:dyDescent="0.25">
      <c r="A77" s="360" t="s">
        <v>78</v>
      </c>
      <c r="B77" s="302"/>
      <c r="C77" s="447"/>
      <c r="D77" s="302"/>
      <c r="E77" s="302">
        <f t="shared" si="16"/>
        <v>0</v>
      </c>
      <c r="G77" s="43"/>
    </row>
    <row r="78" spans="1:7" ht="15.75" x14ac:dyDescent="0.25">
      <c r="A78" s="360" t="s">
        <v>414</v>
      </c>
      <c r="B78" s="302"/>
      <c r="C78" s="447"/>
      <c r="D78" s="302"/>
      <c r="E78" s="302">
        <f t="shared" si="16"/>
        <v>0</v>
      </c>
      <c r="G78" s="43"/>
    </row>
    <row r="79" spans="1:7" ht="15.75" x14ac:dyDescent="0.25">
      <c r="A79" s="368" t="s">
        <v>451</v>
      </c>
      <c r="B79" s="302">
        <v>30000</v>
      </c>
      <c r="C79" s="447">
        <v>8983.84</v>
      </c>
      <c r="D79" s="302"/>
      <c r="E79" s="302">
        <f t="shared" si="16"/>
        <v>30000</v>
      </c>
      <c r="G79" s="43"/>
    </row>
    <row r="80" spans="1:7" ht="15.75" x14ac:dyDescent="0.25">
      <c r="A80" s="368" t="s">
        <v>450</v>
      </c>
      <c r="B80" s="302"/>
      <c r="C80" s="447"/>
      <c r="D80" s="302"/>
      <c r="E80" s="302">
        <f t="shared" si="16"/>
        <v>0</v>
      </c>
      <c r="G80" s="43"/>
    </row>
    <row r="81" spans="1:7" ht="15.75" x14ac:dyDescent="0.25">
      <c r="A81" s="368" t="s">
        <v>711</v>
      </c>
      <c r="B81" s="302"/>
      <c r="C81" s="447"/>
      <c r="D81" s="302"/>
      <c r="E81" s="302">
        <f t="shared" si="16"/>
        <v>0</v>
      </c>
      <c r="G81" s="43"/>
    </row>
    <row r="82" spans="1:7" ht="15.75" x14ac:dyDescent="0.25">
      <c r="A82" s="368" t="s">
        <v>525</v>
      </c>
      <c r="B82" s="302">
        <v>340720</v>
      </c>
      <c r="C82" s="447"/>
      <c r="D82" s="302"/>
      <c r="E82" s="302">
        <f t="shared" si="16"/>
        <v>340720</v>
      </c>
      <c r="G82" s="43"/>
    </row>
    <row r="83" spans="1:7" ht="15.75" x14ac:dyDescent="0.25">
      <c r="A83" s="360" t="s">
        <v>712</v>
      </c>
      <c r="B83" s="302"/>
      <c r="C83" s="447"/>
      <c r="D83" s="302">
        <v>9000</v>
      </c>
      <c r="E83" s="302">
        <f>B83+D83</f>
        <v>9000</v>
      </c>
      <c r="G83" s="43"/>
    </row>
    <row r="84" spans="1:7" ht="15.75" x14ac:dyDescent="0.25">
      <c r="A84" s="368" t="s">
        <v>690</v>
      </c>
      <c r="B84" s="302"/>
      <c r="C84" s="447">
        <v>2658</v>
      </c>
      <c r="D84" s="302">
        <v>2700</v>
      </c>
      <c r="E84" s="302">
        <f t="shared" si="16"/>
        <v>2700</v>
      </c>
      <c r="F84" s="588"/>
      <c r="G84" s="585"/>
    </row>
    <row r="85" spans="1:7" ht="15.75" x14ac:dyDescent="0.25">
      <c r="A85" s="368" t="s">
        <v>691</v>
      </c>
      <c r="B85" s="302"/>
      <c r="C85" s="447">
        <v>3294.54</v>
      </c>
      <c r="D85" s="302">
        <v>3300</v>
      </c>
      <c r="E85" s="302">
        <f t="shared" si="16"/>
        <v>3300</v>
      </c>
      <c r="F85" s="588"/>
      <c r="G85" s="585"/>
    </row>
    <row r="86" spans="1:7" ht="15.75" x14ac:dyDescent="0.25">
      <c r="A86" s="360" t="s">
        <v>692</v>
      </c>
      <c r="B86" s="302">
        <v>3000</v>
      </c>
      <c r="C86" s="447">
        <v>118.08</v>
      </c>
      <c r="D86" s="302"/>
      <c r="E86" s="302">
        <f t="shared" si="16"/>
        <v>3000</v>
      </c>
      <c r="G86" s="43"/>
    </row>
    <row r="87" spans="1:7" ht="15.75" x14ac:dyDescent="0.25">
      <c r="A87" s="360" t="s">
        <v>693</v>
      </c>
      <c r="B87" s="302">
        <v>166310</v>
      </c>
      <c r="C87" s="447">
        <v>78810.92</v>
      </c>
      <c r="D87" s="302"/>
      <c r="E87" s="302">
        <f t="shared" si="16"/>
        <v>166310</v>
      </c>
      <c r="G87" s="43"/>
    </row>
    <row r="88" spans="1:7" ht="15.75" x14ac:dyDescent="0.25">
      <c r="A88" s="360" t="s">
        <v>694</v>
      </c>
      <c r="B88" s="302">
        <v>306000</v>
      </c>
      <c r="C88" s="447">
        <v>165735</v>
      </c>
      <c r="D88" s="302">
        <v>25470</v>
      </c>
      <c r="E88" s="302">
        <f t="shared" si="16"/>
        <v>331470</v>
      </c>
      <c r="G88" s="43"/>
    </row>
    <row r="89" spans="1:7" ht="15.75" x14ac:dyDescent="0.25">
      <c r="A89" s="360" t="s">
        <v>695</v>
      </c>
      <c r="B89" s="302">
        <v>13500</v>
      </c>
      <c r="C89" s="447">
        <v>6883.05</v>
      </c>
      <c r="D89" s="302"/>
      <c r="E89" s="302">
        <f t="shared" si="16"/>
        <v>13500</v>
      </c>
      <c r="G89" s="43"/>
    </row>
    <row r="90" spans="1:7" ht="15.75" x14ac:dyDescent="0.25">
      <c r="A90" s="368" t="s">
        <v>696</v>
      </c>
      <c r="B90" s="302">
        <v>3500000</v>
      </c>
      <c r="C90" s="447">
        <v>1176191</v>
      </c>
      <c r="D90" s="302">
        <v>150000</v>
      </c>
      <c r="E90" s="302">
        <f t="shared" si="16"/>
        <v>3650000</v>
      </c>
      <c r="G90" s="43"/>
    </row>
    <row r="91" spans="1:7" ht="15.75" x14ac:dyDescent="0.25">
      <c r="A91" s="368" t="s">
        <v>697</v>
      </c>
      <c r="B91" s="302">
        <v>21500</v>
      </c>
      <c r="C91" s="447">
        <v>24935.040000000001</v>
      </c>
      <c r="D91" s="302">
        <v>3450</v>
      </c>
      <c r="E91" s="302">
        <f t="shared" si="16"/>
        <v>24950</v>
      </c>
      <c r="G91" s="43"/>
    </row>
    <row r="92" spans="1:7" ht="15.75" x14ac:dyDescent="0.25">
      <c r="A92" s="368" t="s">
        <v>698</v>
      </c>
      <c r="B92" s="302">
        <v>11300</v>
      </c>
      <c r="C92" s="447">
        <v>11204.61</v>
      </c>
      <c r="D92" s="302"/>
      <c r="E92" s="302">
        <f t="shared" si="16"/>
        <v>11300</v>
      </c>
      <c r="G92" s="43"/>
    </row>
    <row r="93" spans="1:7" ht="15.75" x14ac:dyDescent="0.25">
      <c r="A93" s="368" t="s">
        <v>699</v>
      </c>
      <c r="B93" s="302">
        <v>1000</v>
      </c>
      <c r="C93" s="447"/>
      <c r="D93" s="302"/>
      <c r="E93" s="302">
        <f t="shared" si="16"/>
        <v>1000</v>
      </c>
      <c r="G93" s="43"/>
    </row>
    <row r="94" spans="1:7" ht="15.75" x14ac:dyDescent="0.25">
      <c r="A94" s="368" t="s">
        <v>700</v>
      </c>
      <c r="B94" s="302">
        <v>2200</v>
      </c>
      <c r="C94" s="447">
        <v>2143</v>
      </c>
      <c r="D94" s="302"/>
      <c r="E94" s="302">
        <f t="shared" si="16"/>
        <v>2200</v>
      </c>
      <c r="G94" s="43"/>
    </row>
    <row r="95" spans="1:7" ht="15.75" x14ac:dyDescent="0.25">
      <c r="A95" s="368" t="s">
        <v>701</v>
      </c>
      <c r="B95" s="302">
        <v>10500</v>
      </c>
      <c r="C95" s="447">
        <v>8162.32</v>
      </c>
      <c r="D95" s="302"/>
      <c r="E95" s="302">
        <f t="shared" si="16"/>
        <v>10500</v>
      </c>
      <c r="G95" s="43"/>
    </row>
    <row r="96" spans="1:7" ht="15.75" x14ac:dyDescent="0.25">
      <c r="A96" s="368" t="s">
        <v>702</v>
      </c>
      <c r="B96" s="302">
        <v>42000</v>
      </c>
      <c r="C96" s="447">
        <v>10621</v>
      </c>
      <c r="D96" s="302"/>
      <c r="E96" s="302">
        <f t="shared" si="16"/>
        <v>42000</v>
      </c>
      <c r="G96" s="43"/>
    </row>
    <row r="97" spans="1:7" ht="15.75" x14ac:dyDescent="0.25">
      <c r="A97" s="368" t="s">
        <v>703</v>
      </c>
      <c r="B97" s="302">
        <v>270000</v>
      </c>
      <c r="C97" s="447">
        <v>115755.8</v>
      </c>
      <c r="D97" s="302">
        <v>18407</v>
      </c>
      <c r="E97" s="302">
        <f t="shared" si="16"/>
        <v>288407</v>
      </c>
      <c r="G97" s="43"/>
    </row>
    <row r="98" spans="1:7" ht="15.75" x14ac:dyDescent="0.25">
      <c r="A98" s="368" t="s">
        <v>704</v>
      </c>
      <c r="B98" s="302">
        <v>1000</v>
      </c>
      <c r="C98" s="447"/>
      <c r="D98" s="302"/>
      <c r="E98" s="302">
        <f t="shared" si="16"/>
        <v>1000</v>
      </c>
      <c r="G98" s="43"/>
    </row>
    <row r="99" spans="1:7" ht="15.75" x14ac:dyDescent="0.25">
      <c r="A99" s="368" t="s">
        <v>705</v>
      </c>
      <c r="B99" s="302">
        <v>500</v>
      </c>
      <c r="C99" s="447"/>
      <c r="D99" s="302"/>
      <c r="E99" s="302">
        <f t="shared" si="16"/>
        <v>500</v>
      </c>
      <c r="G99" s="43"/>
    </row>
    <row r="100" spans="1:7" ht="15.75" x14ac:dyDescent="0.25">
      <c r="A100" s="368" t="s">
        <v>706</v>
      </c>
      <c r="B100" s="302">
        <v>0</v>
      </c>
      <c r="C100" s="447"/>
      <c r="D100" s="302"/>
      <c r="E100" s="302">
        <f t="shared" si="16"/>
        <v>0</v>
      </c>
      <c r="G100" s="43"/>
    </row>
    <row r="101" spans="1:7" ht="15" customHeight="1" x14ac:dyDescent="0.25">
      <c r="A101" s="368" t="s">
        <v>707</v>
      </c>
      <c r="B101" s="302">
        <v>18000</v>
      </c>
      <c r="C101" s="447"/>
      <c r="D101" s="302"/>
      <c r="E101" s="302">
        <f t="shared" si="16"/>
        <v>18000</v>
      </c>
      <c r="G101" s="43"/>
    </row>
    <row r="102" spans="1:7" ht="15" customHeight="1" x14ac:dyDescent="0.25">
      <c r="A102" s="368" t="s">
        <v>708</v>
      </c>
      <c r="B102" s="302">
        <v>0</v>
      </c>
      <c r="C102" s="447"/>
      <c r="D102" s="302">
        <v>1400</v>
      </c>
      <c r="E102" s="302">
        <f t="shared" si="16"/>
        <v>1400</v>
      </c>
      <c r="G102" s="43"/>
    </row>
    <row r="103" spans="1:7" ht="15.75" x14ac:dyDescent="0.25">
      <c r="A103" s="368" t="s">
        <v>709</v>
      </c>
      <c r="B103" s="302"/>
      <c r="C103" s="447"/>
      <c r="D103" s="302">
        <v>1700</v>
      </c>
      <c r="E103" s="302">
        <f t="shared" si="16"/>
        <v>1700</v>
      </c>
      <c r="G103" s="43"/>
    </row>
    <row r="104" spans="1:7" ht="15.75" x14ac:dyDescent="0.25">
      <c r="A104" s="368" t="s">
        <v>710</v>
      </c>
      <c r="B104" s="302"/>
      <c r="C104" s="447"/>
      <c r="D104" s="302">
        <v>1800</v>
      </c>
      <c r="E104" s="302">
        <f t="shared" si="16"/>
        <v>1800</v>
      </c>
      <c r="G104" s="43"/>
    </row>
    <row r="105" spans="1:7" ht="15.75" x14ac:dyDescent="0.25">
      <c r="A105" s="368" t="s">
        <v>449</v>
      </c>
      <c r="B105" s="302"/>
      <c r="C105" s="447"/>
      <c r="D105" s="302"/>
      <c r="E105" s="302">
        <f t="shared" si="16"/>
        <v>0</v>
      </c>
      <c r="G105" s="43"/>
    </row>
    <row r="106" spans="1:7" ht="16.5" thickBot="1" x14ac:dyDescent="0.3">
      <c r="A106" s="368" t="s">
        <v>517</v>
      </c>
      <c r="B106" s="302">
        <v>0</v>
      </c>
      <c r="C106" s="447"/>
      <c r="D106" s="302">
        <v>1700</v>
      </c>
      <c r="E106" s="302">
        <f t="shared" si="16"/>
        <v>1700</v>
      </c>
      <c r="G106" s="43"/>
    </row>
    <row r="107" spans="1:7" ht="18.75" thickBot="1" x14ac:dyDescent="0.3">
      <c r="A107" s="370" t="s">
        <v>408</v>
      </c>
      <c r="B107" s="371">
        <f t="shared" ref="B107:E107" si="17">B108+B112</f>
        <v>1970200</v>
      </c>
      <c r="C107" s="449">
        <f t="shared" si="17"/>
        <v>64477.33</v>
      </c>
      <c r="D107" s="371">
        <f t="shared" si="17"/>
        <v>1944400</v>
      </c>
      <c r="E107" s="371">
        <f t="shared" si="17"/>
        <v>3914600</v>
      </c>
      <c r="G107" s="43"/>
    </row>
    <row r="108" spans="1:7" ht="18.75" thickBot="1" x14ac:dyDescent="0.3">
      <c r="A108" s="394" t="s">
        <v>111</v>
      </c>
      <c r="B108" s="395">
        <f t="shared" ref="B108:E108" si="18">SUM(B109:B111)</f>
        <v>271000</v>
      </c>
      <c r="C108" s="450">
        <f t="shared" si="18"/>
        <v>63477.33</v>
      </c>
      <c r="D108" s="395">
        <f t="shared" si="18"/>
        <v>265000</v>
      </c>
      <c r="E108" s="395">
        <f t="shared" si="18"/>
        <v>536000</v>
      </c>
      <c r="G108" s="43"/>
    </row>
    <row r="109" spans="1:7" ht="15.75" x14ac:dyDescent="0.25">
      <c r="A109" s="373" t="s">
        <v>113</v>
      </c>
      <c r="B109" s="400">
        <v>70000</v>
      </c>
      <c r="C109" s="451">
        <v>31327.89</v>
      </c>
      <c r="D109" s="400">
        <v>50000</v>
      </c>
      <c r="E109" s="594">
        <f>B109+D109</f>
        <v>120000</v>
      </c>
      <c r="G109" s="43"/>
    </row>
    <row r="110" spans="1:7" ht="15.75" x14ac:dyDescent="0.25">
      <c r="A110" s="373" t="s">
        <v>114</v>
      </c>
      <c r="B110" s="400">
        <v>1000</v>
      </c>
      <c r="C110" s="451"/>
      <c r="D110" s="400"/>
      <c r="E110" s="400">
        <f t="shared" ref="E110:E111" si="19">B110+D110</f>
        <v>1000</v>
      </c>
      <c r="G110" s="43"/>
    </row>
    <row r="111" spans="1:7" ht="16.5" thickBot="1" x14ac:dyDescent="0.3">
      <c r="A111" s="396" t="s">
        <v>115</v>
      </c>
      <c r="B111" s="397">
        <v>200000</v>
      </c>
      <c r="C111" s="452">
        <v>32149.439999999999</v>
      </c>
      <c r="D111" s="397">
        <v>215000</v>
      </c>
      <c r="E111" s="397">
        <f t="shared" si="19"/>
        <v>415000</v>
      </c>
      <c r="F111" s="589"/>
      <c r="G111" s="585"/>
    </row>
    <row r="112" spans="1:7" ht="18.75" thickBot="1" x14ac:dyDescent="0.3">
      <c r="A112" s="374" t="s">
        <v>116</v>
      </c>
      <c r="B112" s="375">
        <f t="shared" ref="B112:E112" si="20">SUM(B113:B131)</f>
        <v>1699200</v>
      </c>
      <c r="C112" s="453">
        <f t="shared" si="20"/>
        <v>1000</v>
      </c>
      <c r="D112" s="375">
        <f t="shared" si="20"/>
        <v>1679400</v>
      </c>
      <c r="E112" s="375">
        <f t="shared" si="20"/>
        <v>3378600</v>
      </c>
      <c r="G112" s="43"/>
    </row>
    <row r="113" spans="1:7" ht="15.75" x14ac:dyDescent="0.25">
      <c r="A113" s="360" t="s">
        <v>648</v>
      </c>
      <c r="B113" s="365"/>
      <c r="C113" s="445">
        <v>1000</v>
      </c>
      <c r="D113" s="365">
        <v>1000</v>
      </c>
      <c r="E113" s="365">
        <f t="shared" ref="E113:E131" si="21">B113+D113</f>
        <v>1000</v>
      </c>
      <c r="G113" s="43"/>
    </row>
    <row r="114" spans="1:7" ht="15.75" x14ac:dyDescent="0.25">
      <c r="A114" s="360" t="s">
        <v>535</v>
      </c>
      <c r="B114" s="365">
        <v>1380000</v>
      </c>
      <c r="C114" s="445"/>
      <c r="D114" s="365"/>
      <c r="E114" s="365">
        <f t="shared" si="21"/>
        <v>1380000</v>
      </c>
      <c r="G114" s="43"/>
    </row>
    <row r="115" spans="1:7" ht="15.75" x14ac:dyDescent="0.25">
      <c r="A115" s="360" t="s">
        <v>494</v>
      </c>
      <c r="B115" s="365"/>
      <c r="C115" s="445"/>
      <c r="D115" s="365"/>
      <c r="E115" s="365">
        <f t="shared" si="21"/>
        <v>0</v>
      </c>
      <c r="G115" s="43"/>
    </row>
    <row r="116" spans="1:7" ht="15.75" x14ac:dyDescent="0.25">
      <c r="A116" s="360" t="s">
        <v>647</v>
      </c>
      <c r="B116" s="365"/>
      <c r="C116" s="445"/>
      <c r="D116" s="365"/>
      <c r="E116" s="365">
        <f t="shared" si="21"/>
        <v>0</v>
      </c>
      <c r="G116" s="43"/>
    </row>
    <row r="117" spans="1:7" ht="15.75" x14ac:dyDescent="0.25">
      <c r="A117" s="360" t="s">
        <v>489</v>
      </c>
      <c r="B117" s="365"/>
      <c r="C117" s="445"/>
      <c r="D117" s="365"/>
      <c r="E117" s="365">
        <f t="shared" si="21"/>
        <v>0</v>
      </c>
      <c r="G117" s="43"/>
    </row>
    <row r="118" spans="1:7" ht="15.75" x14ac:dyDescent="0.25">
      <c r="A118" s="360" t="s">
        <v>490</v>
      </c>
      <c r="B118" s="365"/>
      <c r="C118" s="445"/>
      <c r="D118" s="365"/>
      <c r="E118" s="365">
        <f t="shared" si="21"/>
        <v>0</v>
      </c>
      <c r="G118" s="43"/>
    </row>
    <row r="119" spans="1:7" ht="15.75" x14ac:dyDescent="0.25">
      <c r="A119" s="360" t="s">
        <v>488</v>
      </c>
      <c r="B119" s="365"/>
      <c r="C119" s="445"/>
      <c r="D119" s="365"/>
      <c r="E119" s="365">
        <f t="shared" si="21"/>
        <v>0</v>
      </c>
      <c r="G119" s="43"/>
    </row>
    <row r="120" spans="1:7" ht="15.75" x14ac:dyDescent="0.25">
      <c r="A120" s="360" t="s">
        <v>659</v>
      </c>
      <c r="B120" s="365"/>
      <c r="C120" s="445"/>
      <c r="D120" s="365">
        <v>384000</v>
      </c>
      <c r="E120" s="365">
        <f t="shared" si="21"/>
        <v>384000</v>
      </c>
      <c r="G120" s="43"/>
    </row>
    <row r="121" spans="1:7" ht="15.75" x14ac:dyDescent="0.25">
      <c r="A121" s="360" t="s">
        <v>655</v>
      </c>
      <c r="B121" s="365"/>
      <c r="C121" s="445"/>
      <c r="D121" s="365">
        <v>1015000</v>
      </c>
      <c r="E121" s="365">
        <f t="shared" si="21"/>
        <v>1015000</v>
      </c>
      <c r="G121" s="43"/>
    </row>
    <row r="122" spans="1:7" ht="15.75" x14ac:dyDescent="0.25">
      <c r="A122" s="360" t="s">
        <v>658</v>
      </c>
      <c r="B122" s="365"/>
      <c r="C122" s="445"/>
      <c r="D122" s="365">
        <v>444600</v>
      </c>
      <c r="E122" s="365">
        <f t="shared" si="21"/>
        <v>444600</v>
      </c>
      <c r="G122" s="43"/>
    </row>
    <row r="123" spans="1:7" ht="15.75" x14ac:dyDescent="0.25">
      <c r="A123" s="360" t="s">
        <v>667</v>
      </c>
      <c r="B123" s="365"/>
      <c r="C123" s="445"/>
      <c r="D123" s="365">
        <v>57000</v>
      </c>
      <c r="E123" s="365">
        <f t="shared" si="21"/>
        <v>57000</v>
      </c>
      <c r="G123" s="43"/>
    </row>
    <row r="124" spans="1:7" ht="15.75" x14ac:dyDescent="0.25">
      <c r="A124" s="360" t="s">
        <v>448</v>
      </c>
      <c r="B124" s="365"/>
      <c r="C124" s="445"/>
      <c r="D124" s="365">
        <v>60000</v>
      </c>
      <c r="E124" s="365">
        <f t="shared" si="21"/>
        <v>60000</v>
      </c>
      <c r="G124" s="43"/>
    </row>
    <row r="125" spans="1:7" ht="15.75" x14ac:dyDescent="0.25">
      <c r="A125" s="360" t="s">
        <v>436</v>
      </c>
      <c r="B125" s="365">
        <v>319200</v>
      </c>
      <c r="C125" s="445"/>
      <c r="D125" s="365">
        <v>-319200</v>
      </c>
      <c r="E125" s="365">
        <f t="shared" si="21"/>
        <v>0</v>
      </c>
      <c r="G125" s="43"/>
    </row>
    <row r="126" spans="1:7" ht="15.75" x14ac:dyDescent="0.25">
      <c r="A126" s="360" t="s">
        <v>670</v>
      </c>
      <c r="B126" s="365"/>
      <c r="C126" s="445"/>
      <c r="D126" s="365">
        <v>37000</v>
      </c>
      <c r="E126" s="365">
        <f t="shared" si="21"/>
        <v>37000</v>
      </c>
      <c r="G126" s="43"/>
    </row>
    <row r="127" spans="1:7" ht="15.75" x14ac:dyDescent="0.25">
      <c r="A127" s="360" t="s">
        <v>437</v>
      </c>
      <c r="B127" s="365"/>
      <c r="C127" s="445"/>
      <c r="D127" s="365"/>
      <c r="E127" s="365">
        <f t="shared" si="21"/>
        <v>0</v>
      </c>
      <c r="G127" s="43"/>
    </row>
    <row r="128" spans="1:7" ht="15.75" x14ac:dyDescent="0.25">
      <c r="A128" s="360" t="s">
        <v>479</v>
      </c>
      <c r="B128" s="365"/>
      <c r="C128" s="445"/>
      <c r="D128" s="365"/>
      <c r="E128" s="365">
        <f t="shared" si="21"/>
        <v>0</v>
      </c>
      <c r="G128" s="43"/>
    </row>
    <row r="129" spans="1:7" ht="15.75" x14ac:dyDescent="0.25">
      <c r="A129" s="360" t="s">
        <v>524</v>
      </c>
      <c r="B129" s="365"/>
      <c r="C129" s="445"/>
      <c r="D129" s="365"/>
      <c r="E129" s="365">
        <f t="shared" si="21"/>
        <v>0</v>
      </c>
      <c r="G129" s="43"/>
    </row>
    <row r="130" spans="1:7" ht="15.75" x14ac:dyDescent="0.25">
      <c r="A130" s="360" t="s">
        <v>432</v>
      </c>
      <c r="B130" s="365"/>
      <c r="C130" s="445"/>
      <c r="D130" s="365"/>
      <c r="E130" s="365">
        <f t="shared" si="21"/>
        <v>0</v>
      </c>
      <c r="G130" s="43"/>
    </row>
    <row r="131" spans="1:7" ht="16.5" thickBot="1" x14ac:dyDescent="0.3">
      <c r="A131" s="360" t="s">
        <v>433</v>
      </c>
      <c r="B131" s="365"/>
      <c r="C131" s="445"/>
      <c r="D131" s="365"/>
      <c r="E131" s="365">
        <f t="shared" si="21"/>
        <v>0</v>
      </c>
      <c r="G131" s="43"/>
    </row>
    <row r="132" spans="1:7" ht="18.75" thickBot="1" x14ac:dyDescent="0.3">
      <c r="A132" s="290" t="s">
        <v>399</v>
      </c>
      <c r="B132" s="356">
        <f t="shared" ref="B132:E132" si="22">SUM(B133:B140)</f>
        <v>3169000</v>
      </c>
      <c r="C132" s="438">
        <f t="shared" si="22"/>
        <v>35644.86</v>
      </c>
      <c r="D132" s="356">
        <f t="shared" si="22"/>
        <v>935015</v>
      </c>
      <c r="E132" s="356">
        <f t="shared" si="22"/>
        <v>4104015</v>
      </c>
      <c r="G132" s="43"/>
    </row>
    <row r="133" spans="1:7" ht="15.75" x14ac:dyDescent="0.25">
      <c r="A133" s="360" t="s">
        <v>518</v>
      </c>
      <c r="B133" s="302">
        <v>255000</v>
      </c>
      <c r="C133" s="447">
        <v>5475</v>
      </c>
      <c r="D133" s="302"/>
      <c r="E133" s="302">
        <f>B133+D133</f>
        <v>255000</v>
      </c>
      <c r="G133" s="43"/>
    </row>
    <row r="134" spans="1:7" ht="15.75" x14ac:dyDescent="0.25">
      <c r="A134" s="360" t="s">
        <v>654</v>
      </c>
      <c r="B134" s="302">
        <v>550000</v>
      </c>
      <c r="C134" s="447"/>
      <c r="D134" s="302">
        <v>115800</v>
      </c>
      <c r="E134" s="302">
        <f t="shared" ref="E134:E140" si="23">B134+D134</f>
        <v>665800</v>
      </c>
      <c r="G134" s="43"/>
    </row>
    <row r="135" spans="1:7" ht="15.75" x14ac:dyDescent="0.25">
      <c r="A135" s="360" t="s">
        <v>669</v>
      </c>
      <c r="B135" s="302"/>
      <c r="C135" s="447"/>
      <c r="D135" s="302">
        <v>51</v>
      </c>
      <c r="E135" s="302">
        <f t="shared" si="23"/>
        <v>51</v>
      </c>
      <c r="G135" s="43"/>
    </row>
    <row r="136" spans="1:7" ht="15.75" x14ac:dyDescent="0.25">
      <c r="A136" s="360" t="s">
        <v>652</v>
      </c>
      <c r="B136" s="302"/>
      <c r="C136" s="447">
        <v>28394.91</v>
      </c>
      <c r="D136" s="302">
        <v>90564</v>
      </c>
      <c r="E136" s="302">
        <f t="shared" si="23"/>
        <v>90564</v>
      </c>
      <c r="G136" s="43"/>
    </row>
    <row r="137" spans="1:7" ht="15.75" x14ac:dyDescent="0.25">
      <c r="A137" s="360" t="s">
        <v>668</v>
      </c>
      <c r="B137" s="302"/>
      <c r="C137" s="447">
        <v>1774.95</v>
      </c>
      <c r="D137" s="302"/>
      <c r="E137" s="302"/>
      <c r="G137" s="43"/>
    </row>
    <row r="138" spans="1:7" ht="15.75" x14ac:dyDescent="0.25">
      <c r="A138" s="360" t="s">
        <v>666</v>
      </c>
      <c r="B138" s="302"/>
      <c r="C138" s="447"/>
      <c r="D138" s="302">
        <v>728600</v>
      </c>
      <c r="E138" s="302">
        <f t="shared" si="23"/>
        <v>728600</v>
      </c>
      <c r="G138" s="43"/>
    </row>
    <row r="139" spans="1:7" ht="15.75" x14ac:dyDescent="0.25">
      <c r="A139" s="360" t="s">
        <v>536</v>
      </c>
      <c r="B139" s="302">
        <v>1514000</v>
      </c>
      <c r="C139" s="447"/>
      <c r="D139" s="302"/>
      <c r="E139" s="302">
        <f t="shared" si="23"/>
        <v>1514000</v>
      </c>
      <c r="G139" s="43"/>
    </row>
    <row r="140" spans="1:7" ht="16.5" thickBot="1" x14ac:dyDescent="0.3">
      <c r="A140" s="360" t="s">
        <v>129</v>
      </c>
      <c r="B140" s="369">
        <v>850000</v>
      </c>
      <c r="C140" s="454"/>
      <c r="D140" s="369"/>
      <c r="E140" s="302">
        <f t="shared" si="23"/>
        <v>850000</v>
      </c>
      <c r="G140" s="43"/>
    </row>
    <row r="141" spans="1:7" ht="24" thickBot="1" x14ac:dyDescent="0.4">
      <c r="A141" s="376" t="s">
        <v>130</v>
      </c>
      <c r="B141" s="377">
        <f t="shared" ref="B141:E141" si="24">B132+B107+B3</f>
        <v>21489980</v>
      </c>
      <c r="C141" s="416">
        <f t="shared" si="24"/>
        <v>6033176.580000001</v>
      </c>
      <c r="D141" s="377">
        <f t="shared" si="24"/>
        <v>3614552</v>
      </c>
      <c r="E141" s="377">
        <f t="shared" si="24"/>
        <v>25104532</v>
      </c>
      <c r="G141" s="18"/>
    </row>
    <row r="142" spans="1:7" ht="15.75" x14ac:dyDescent="0.25">
      <c r="A142" s="378"/>
      <c r="G142" s="43"/>
    </row>
    <row r="143" spans="1:7" x14ac:dyDescent="0.25">
      <c r="A143" s="379"/>
      <c r="G143" s="43"/>
    </row>
    <row r="144" spans="1:7" x14ac:dyDescent="0.25">
      <c r="A144" s="380"/>
      <c r="G144" s="43"/>
    </row>
    <row r="145" spans="7:7" x14ac:dyDescent="0.25">
      <c r="G145" s="43"/>
    </row>
  </sheetData>
  <sheetProtection selectLockedCells="1" selectUnlockedCells="1"/>
  <mergeCells count="1">
    <mergeCell ref="A1:E1"/>
  </mergeCells>
  <phoneticPr fontId="0" type="noConversion"/>
  <pageMargins left="1.1811023622047245" right="0" top="0" bottom="0" header="0.51181102362204722" footer="0.51181102362204722"/>
  <pageSetup paperSize="9" scale="46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2"/>
  <sheetViews>
    <sheetView topLeftCell="B1" zoomScale="80" zoomScaleNormal="80" workbookViewId="0">
      <pane xSplit="2" ySplit="9" topLeftCell="D10" activePane="bottomRight" state="frozen"/>
      <selection activeCell="B1" sqref="B1"/>
      <selection pane="topRight" activeCell="T1" sqref="T1"/>
      <selection pane="bottomLeft" activeCell="B163" sqref="B163"/>
      <selection pane="bottomRight" activeCell="C3" sqref="C3"/>
    </sheetView>
  </sheetViews>
  <sheetFormatPr defaultRowHeight="12.75" outlineLevelRow="1" x14ac:dyDescent="0.2"/>
  <cols>
    <col min="1" max="1" width="0" style="149" hidden="1" customWidth="1"/>
    <col min="2" max="2" width="18.85546875" style="149" customWidth="1"/>
    <col min="3" max="3" width="32.7109375" style="149" customWidth="1"/>
    <col min="4" max="5" width="12.7109375" style="149" bestFit="1" customWidth="1"/>
    <col min="6" max="7" width="11.42578125" style="149" customWidth="1"/>
    <col min="8" max="9" width="12.7109375" style="149" bestFit="1" customWidth="1"/>
    <col min="10" max="11" width="11.42578125" style="149" customWidth="1"/>
    <col min="12" max="13" width="12.7109375" style="149" bestFit="1" customWidth="1"/>
    <col min="14" max="15" width="11.42578125" style="149" customWidth="1"/>
    <col min="16" max="17" width="12.7109375" style="149" bestFit="1" customWidth="1"/>
    <col min="18" max="19" width="11.42578125" style="149" customWidth="1"/>
    <col min="20" max="16384" width="9.140625" style="149"/>
  </cols>
  <sheetData>
    <row r="1" spans="1:19" x14ac:dyDescent="0.2">
      <c r="A1" s="145"/>
    </row>
    <row r="2" spans="1:19" ht="15.75" x14ac:dyDescent="0.25">
      <c r="A2" s="145"/>
      <c r="B2" s="146"/>
      <c r="C2" s="147"/>
    </row>
    <row r="3" spans="1:19" ht="27.75" x14ac:dyDescent="0.4">
      <c r="A3" s="148"/>
      <c r="B3" s="692" t="s">
        <v>653</v>
      </c>
      <c r="C3" s="692"/>
    </row>
    <row r="4" spans="1:19" ht="7.5" customHeight="1" thickBot="1" x14ac:dyDescent="0.25">
      <c r="A4" s="148"/>
      <c r="C4" s="154"/>
    </row>
    <row r="5" spans="1:19" ht="13.5" customHeight="1" thickBot="1" x14ac:dyDescent="0.25">
      <c r="A5" s="148"/>
      <c r="D5" s="596" t="s">
        <v>520</v>
      </c>
      <c r="E5" s="597"/>
      <c r="F5" s="597"/>
      <c r="G5" s="598"/>
      <c r="H5" s="596" t="s">
        <v>633</v>
      </c>
      <c r="I5" s="597"/>
      <c r="J5" s="597"/>
      <c r="K5" s="597"/>
      <c r="L5" s="596" t="s">
        <v>649</v>
      </c>
      <c r="M5" s="597"/>
      <c r="N5" s="597"/>
      <c r="O5" s="598"/>
      <c r="P5" s="596" t="s">
        <v>650</v>
      </c>
      <c r="Q5" s="597"/>
      <c r="R5" s="597"/>
      <c r="S5" s="598"/>
    </row>
    <row r="6" spans="1:19" ht="21" customHeight="1" x14ac:dyDescent="0.2">
      <c r="A6" s="148"/>
      <c r="B6" s="602" t="s">
        <v>406</v>
      </c>
      <c r="C6" s="603"/>
      <c r="D6" s="599"/>
      <c r="E6" s="600"/>
      <c r="F6" s="600"/>
      <c r="G6" s="601"/>
      <c r="H6" s="599"/>
      <c r="I6" s="600"/>
      <c r="J6" s="600"/>
      <c r="K6" s="600"/>
      <c r="L6" s="599"/>
      <c r="M6" s="600"/>
      <c r="N6" s="600"/>
      <c r="O6" s="601"/>
      <c r="P6" s="599"/>
      <c r="Q6" s="600"/>
      <c r="R6" s="600"/>
      <c r="S6" s="601"/>
    </row>
    <row r="7" spans="1:19" ht="24.75" thickBot="1" x14ac:dyDescent="0.25">
      <c r="A7" s="148"/>
      <c r="B7" s="604"/>
      <c r="C7" s="605"/>
      <c r="D7" s="422" t="s">
        <v>396</v>
      </c>
      <c r="E7" s="425" t="s">
        <v>409</v>
      </c>
      <c r="F7" s="425" t="s">
        <v>410</v>
      </c>
      <c r="G7" s="421" t="s">
        <v>401</v>
      </c>
      <c r="H7" s="422" t="s">
        <v>396</v>
      </c>
      <c r="I7" s="425" t="s">
        <v>409</v>
      </c>
      <c r="J7" s="425" t="s">
        <v>410</v>
      </c>
      <c r="K7" s="456" t="s">
        <v>401</v>
      </c>
      <c r="L7" s="422" t="s">
        <v>396</v>
      </c>
      <c r="M7" s="425" t="s">
        <v>409</v>
      </c>
      <c r="N7" s="425" t="s">
        <v>410</v>
      </c>
      <c r="O7" s="421" t="s">
        <v>401</v>
      </c>
      <c r="P7" s="422" t="s">
        <v>396</v>
      </c>
      <c r="Q7" s="425" t="s">
        <v>409</v>
      </c>
      <c r="R7" s="425" t="s">
        <v>410</v>
      </c>
      <c r="S7" s="421" t="s">
        <v>401</v>
      </c>
    </row>
    <row r="8" spans="1:19" ht="24" customHeight="1" thickBot="1" x14ac:dyDescent="0.3">
      <c r="A8" s="148"/>
      <c r="B8" s="317" t="s">
        <v>147</v>
      </c>
      <c r="C8" s="318"/>
      <c r="D8" s="423">
        <f>SUM(E8:G8)</f>
        <v>21489980</v>
      </c>
      <c r="E8" s="426">
        <f>E10+E24+E38+E48+E54+E70+E78+E93+E97+E122+E133+E142+E154+E179+E180</f>
        <v>15758480</v>
      </c>
      <c r="F8" s="426">
        <f t="shared" ref="F8:G8" si="0">F10+F24+F38+F48+F54+F70+F78+F93+F97+F122+F133+F142+F154+F179+F180</f>
        <v>5385200</v>
      </c>
      <c r="G8" s="426">
        <f t="shared" si="0"/>
        <v>346300</v>
      </c>
      <c r="H8" s="423">
        <f>SUM(I8:K8)</f>
        <v>5397194.2299999995</v>
      </c>
      <c r="I8" s="426">
        <f>I10+I24+I38+I48+I54+I70+I78+I93+I97+I122+I133+I142+I154+I179+I180</f>
        <v>5162702.9399999995</v>
      </c>
      <c r="J8" s="426">
        <f t="shared" ref="J8:K8" si="1">J10+J24+J38+J48+J54+J70+J78+J93+J97+J122+J133+J142+J154+J179+J180</f>
        <v>132979.24</v>
      </c>
      <c r="K8" s="457">
        <f t="shared" si="1"/>
        <v>101512.04999999999</v>
      </c>
      <c r="L8" s="423">
        <f>SUM(M8:O8)</f>
        <v>3614552</v>
      </c>
      <c r="M8" s="426">
        <f>M10+M24+M38+M48+M54+M70+M78+M93+M97+M122+M133+M142+M154+M179+M180</f>
        <v>1082222</v>
      </c>
      <c r="N8" s="426">
        <f t="shared" ref="N8:O8" si="2">N10+N24+N38+N48+N54+N70+N78+N93+N97+N122+N133+N142+N154+N179+N180</f>
        <v>2557330</v>
      </c>
      <c r="O8" s="460">
        <f t="shared" si="2"/>
        <v>-25000</v>
      </c>
      <c r="P8" s="423">
        <f>SUM(Q8:S8)</f>
        <v>25104532</v>
      </c>
      <c r="Q8" s="426">
        <f>Q10+Q24+Q38+Q48+Q54+Q70+Q78+Q93+Q97+Q122+Q133+Q142+Q154+Q179+Q180</f>
        <v>16840702</v>
      </c>
      <c r="R8" s="426">
        <f t="shared" ref="R8:S8" si="3">R10+R24+R38+R48+R54+R70+R78+R93+R97+R122+R133+R142+R154+R179+R180</f>
        <v>7942530</v>
      </c>
      <c r="S8" s="460">
        <f t="shared" si="3"/>
        <v>321300</v>
      </c>
    </row>
    <row r="9" spans="1:19" ht="13.5" thickBot="1" x14ac:dyDescent="0.25">
      <c r="A9" s="148"/>
      <c r="B9" s="291" t="s">
        <v>148</v>
      </c>
      <c r="C9" s="292"/>
      <c r="D9" s="424"/>
      <c r="E9" s="427"/>
      <c r="F9" s="427"/>
      <c r="G9" s="420"/>
      <c r="H9" s="424"/>
      <c r="I9" s="427"/>
      <c r="J9" s="427"/>
      <c r="K9" s="150"/>
      <c r="L9" s="461"/>
      <c r="M9" s="427"/>
      <c r="N9" s="427"/>
      <c r="O9" s="462"/>
      <c r="P9" s="461"/>
      <c r="Q9" s="427"/>
      <c r="R9" s="427"/>
      <c r="S9" s="462"/>
    </row>
    <row r="10" spans="1:19" ht="15.75" x14ac:dyDescent="0.25">
      <c r="A10" s="148"/>
      <c r="B10" s="319" t="s">
        <v>149</v>
      </c>
      <c r="C10" s="320"/>
      <c r="D10" s="311">
        <f>D11+D16+D20+D21+D22+D23</f>
        <v>451670</v>
      </c>
      <c r="E10" s="312">
        <f t="shared" ref="E10:G10" si="4">E11+E16+E20+E21+E22+E23</f>
        <v>321670</v>
      </c>
      <c r="F10" s="312">
        <f t="shared" si="4"/>
        <v>130000</v>
      </c>
      <c r="G10" s="405">
        <f t="shared" si="4"/>
        <v>0</v>
      </c>
      <c r="H10" s="311">
        <f>H11+H16+H20+H21+H22+H23</f>
        <v>106867.02</v>
      </c>
      <c r="I10" s="312">
        <f t="shared" ref="I10:K10" si="5">I11+I16+I20+I21+I22+I23</f>
        <v>99115.42</v>
      </c>
      <c r="J10" s="312">
        <f t="shared" si="5"/>
        <v>7751.6</v>
      </c>
      <c r="K10" s="405">
        <f t="shared" si="5"/>
        <v>0</v>
      </c>
      <c r="L10" s="311">
        <f>L11+L16+L20+L21+L22+L23</f>
        <v>5000</v>
      </c>
      <c r="M10" s="312">
        <f t="shared" ref="M10:O10" si="6">M11+M16+M20+M21+M22+M23</f>
        <v>-5000</v>
      </c>
      <c r="N10" s="312">
        <f t="shared" si="6"/>
        <v>10000</v>
      </c>
      <c r="O10" s="313">
        <f t="shared" si="6"/>
        <v>0</v>
      </c>
      <c r="P10" s="311">
        <f>P11+P16+P20+P21+P22+P23</f>
        <v>456670</v>
      </c>
      <c r="Q10" s="312">
        <f t="shared" ref="Q10:S10" si="7">Q11+Q16+Q20+Q21+Q22+Q23</f>
        <v>316670</v>
      </c>
      <c r="R10" s="312">
        <f t="shared" si="7"/>
        <v>140000</v>
      </c>
      <c r="S10" s="313">
        <f t="shared" si="7"/>
        <v>0</v>
      </c>
    </row>
    <row r="11" spans="1:19" ht="15.75" x14ac:dyDescent="0.25">
      <c r="A11" s="148"/>
      <c r="B11" s="321" t="s">
        <v>150</v>
      </c>
      <c r="C11" s="322" t="s">
        <v>151</v>
      </c>
      <c r="D11" s="300">
        <f>SUM(D12:D15)</f>
        <v>184490</v>
      </c>
      <c r="E11" s="298">
        <f t="shared" ref="E11:G11" si="8">SUM(E12:E15)</f>
        <v>184490</v>
      </c>
      <c r="F11" s="298">
        <f t="shared" si="8"/>
        <v>0</v>
      </c>
      <c r="G11" s="316">
        <f t="shared" si="8"/>
        <v>0</v>
      </c>
      <c r="H11" s="300">
        <f>SUM(H12:H15)</f>
        <v>54967.3</v>
      </c>
      <c r="I11" s="298">
        <f t="shared" ref="I11:K11" si="9">SUM(I12:I15)</f>
        <v>54967.3</v>
      </c>
      <c r="J11" s="298">
        <f t="shared" si="9"/>
        <v>0</v>
      </c>
      <c r="K11" s="316">
        <f t="shared" si="9"/>
        <v>0</v>
      </c>
      <c r="L11" s="300">
        <f>SUM(L12:L15)</f>
        <v>0</v>
      </c>
      <c r="M11" s="298">
        <f t="shared" ref="M11:O11" si="10">SUM(M12:M15)</f>
        <v>0</v>
      </c>
      <c r="N11" s="298">
        <f t="shared" si="10"/>
        <v>0</v>
      </c>
      <c r="O11" s="299">
        <f t="shared" si="10"/>
        <v>0</v>
      </c>
      <c r="P11" s="300">
        <f>SUM(P12:P15)</f>
        <v>184490</v>
      </c>
      <c r="Q11" s="298">
        <f t="shared" ref="Q11:S11" si="11">SUM(Q12:Q15)</f>
        <v>184490</v>
      </c>
      <c r="R11" s="298">
        <f t="shared" si="11"/>
        <v>0</v>
      </c>
      <c r="S11" s="299">
        <f t="shared" si="11"/>
        <v>0</v>
      </c>
    </row>
    <row r="12" spans="1:19" ht="15.75" x14ac:dyDescent="0.25">
      <c r="A12" s="148"/>
      <c r="B12" s="321">
        <v>1</v>
      </c>
      <c r="C12" s="322" t="s">
        <v>152</v>
      </c>
      <c r="D12" s="300">
        <f>SUM(E12:G12)</f>
        <v>73535</v>
      </c>
      <c r="E12" s="298">
        <f>'[1]1.Plánovanie, manažment a kontr'!$K$5</f>
        <v>73535</v>
      </c>
      <c r="F12" s="298">
        <f>'[1]1.Plánovanie, manažment a kontr'!$L$5</f>
        <v>0</v>
      </c>
      <c r="G12" s="316">
        <f>'[1]1.Plánovanie, manažment a kontr'!$M$5</f>
        <v>0</v>
      </c>
      <c r="H12" s="300">
        <f>SUM(I12:K12)</f>
        <v>24176.800000000003</v>
      </c>
      <c r="I12" s="298">
        <f>'[1]1.Plánovanie, manažment a kontr'!$N$5</f>
        <v>24176.800000000003</v>
      </c>
      <c r="J12" s="298">
        <f>'[1]1.Plánovanie, manažment a kontr'!$O$5</f>
        <v>0</v>
      </c>
      <c r="K12" s="316">
        <f>'[1]1.Plánovanie, manažment a kontr'!$P$5</f>
        <v>0</v>
      </c>
      <c r="L12" s="300">
        <f>SUM(M12:O12)</f>
        <v>0</v>
      </c>
      <c r="M12" s="298">
        <f>'[1]1.Plánovanie, manažment a kontr'!$Q$5</f>
        <v>0</v>
      </c>
      <c r="N12" s="298">
        <f>'[1]1.Plánovanie, manažment a kontr'!$R$5</f>
        <v>0</v>
      </c>
      <c r="O12" s="299">
        <f>'[1]1.Plánovanie, manažment a kontr'!$S$5</f>
        <v>0</v>
      </c>
      <c r="P12" s="300">
        <f>SUM(Q12:S12)</f>
        <v>73535</v>
      </c>
      <c r="Q12" s="298">
        <f>'[1]1.Plánovanie, manažment a kontr'!$T$5</f>
        <v>73535</v>
      </c>
      <c r="R12" s="298">
        <f>'[1]1.Plánovanie, manažment a kontr'!$U$5</f>
        <v>0</v>
      </c>
      <c r="S12" s="299">
        <f>'[1]1.Plánovanie, manažment a kontr'!$V$5</f>
        <v>0</v>
      </c>
    </row>
    <row r="13" spans="1:19" ht="15.75" x14ac:dyDescent="0.25">
      <c r="A13" s="151"/>
      <c r="B13" s="321">
        <v>2</v>
      </c>
      <c r="C13" s="322" t="s">
        <v>153</v>
      </c>
      <c r="D13" s="300">
        <f>SUM(E13:G13)</f>
        <v>37755</v>
      </c>
      <c r="E13" s="298">
        <f>'[1]1.Plánovanie, manažment a kontr'!$K$15</f>
        <v>37755</v>
      </c>
      <c r="F13" s="298">
        <f>'[1]1.Plánovanie, manažment a kontr'!$L$15</f>
        <v>0</v>
      </c>
      <c r="G13" s="316">
        <f>'[1]1.Plánovanie, manažment a kontr'!$M$15</f>
        <v>0</v>
      </c>
      <c r="H13" s="300">
        <f>SUM(I13:K13)</f>
        <v>11001.55</v>
      </c>
      <c r="I13" s="298">
        <f>'[1]1.Plánovanie, manažment a kontr'!$N$15</f>
        <v>11001.55</v>
      </c>
      <c r="J13" s="298">
        <f>'[1]1.Plánovanie, manažment a kontr'!$O$15</f>
        <v>0</v>
      </c>
      <c r="K13" s="316">
        <f>'[1]1.Plánovanie, manažment a kontr'!$P$15</f>
        <v>0</v>
      </c>
      <c r="L13" s="300">
        <f>SUM(M13:O13)</f>
        <v>0</v>
      </c>
      <c r="M13" s="298">
        <f>'[1]1.Plánovanie, manažment a kontr'!$Q$15</f>
        <v>0</v>
      </c>
      <c r="N13" s="298">
        <f>'[1]1.Plánovanie, manažment a kontr'!$R$15</f>
        <v>0</v>
      </c>
      <c r="O13" s="299">
        <f>'[1]1.Plánovanie, manažment a kontr'!$S$15</f>
        <v>0</v>
      </c>
      <c r="P13" s="300">
        <f>SUM(Q13:S13)</f>
        <v>37755</v>
      </c>
      <c r="Q13" s="298">
        <f>'[1]1.Plánovanie, manažment a kontr'!$T$15</f>
        <v>37755</v>
      </c>
      <c r="R13" s="298">
        <f>'[1]1.Plánovanie, manažment a kontr'!$U$15</f>
        <v>0</v>
      </c>
      <c r="S13" s="299">
        <f>'[1]1.Plánovanie, manažment a kontr'!$V$15</f>
        <v>0</v>
      </c>
    </row>
    <row r="14" spans="1:19" ht="15.75" x14ac:dyDescent="0.25">
      <c r="A14" s="151"/>
      <c r="B14" s="321">
        <v>3</v>
      </c>
      <c r="C14" s="323" t="s">
        <v>154</v>
      </c>
      <c r="D14" s="300">
        <f>SUM(E14:G14)</f>
        <v>68700</v>
      </c>
      <c r="E14" s="298">
        <f>'[1]1.Plánovanie, manažment a kontr'!$K$26</f>
        <v>68700</v>
      </c>
      <c r="F14" s="298">
        <f>'[1]1.Plánovanie, manažment a kontr'!$L$26</f>
        <v>0</v>
      </c>
      <c r="G14" s="316">
        <f>'[1]1.Plánovanie, manažment a kontr'!$M$26</f>
        <v>0</v>
      </c>
      <c r="H14" s="300">
        <f>SUM(I14:K14)</f>
        <v>19788.95</v>
      </c>
      <c r="I14" s="298">
        <f>'[1]1.Plánovanie, manažment a kontr'!$N$26</f>
        <v>19788.95</v>
      </c>
      <c r="J14" s="298">
        <f>'[1]1.Plánovanie, manažment a kontr'!$O$26</f>
        <v>0</v>
      </c>
      <c r="K14" s="316">
        <f>'[1]1.Plánovanie, manažment a kontr'!$P$26</f>
        <v>0</v>
      </c>
      <c r="L14" s="300">
        <f>SUM(M14:O14)</f>
        <v>0</v>
      </c>
      <c r="M14" s="298">
        <f>'[1]1.Plánovanie, manažment a kontr'!$Q$26</f>
        <v>0</v>
      </c>
      <c r="N14" s="298">
        <f>'[1]1.Plánovanie, manažment a kontr'!$R$26</f>
        <v>0</v>
      </c>
      <c r="O14" s="299">
        <f>'[1]1.Plánovanie, manažment a kontr'!$S$26</f>
        <v>0</v>
      </c>
      <c r="P14" s="300">
        <f>SUM(Q14:S14)</f>
        <v>68700</v>
      </c>
      <c r="Q14" s="298">
        <f>'[1]1.Plánovanie, manažment a kontr'!$T$26</f>
        <v>68700</v>
      </c>
      <c r="R14" s="298">
        <f>'[1]1.Plánovanie, manažment a kontr'!$U$26</f>
        <v>0</v>
      </c>
      <c r="S14" s="299">
        <f>'[1]1.Plánovanie, manažment a kontr'!$V$26</f>
        <v>0</v>
      </c>
    </row>
    <row r="15" spans="1:19" ht="15.75" x14ac:dyDescent="0.25">
      <c r="A15" s="151"/>
      <c r="B15" s="321">
        <v>4</v>
      </c>
      <c r="C15" s="323" t="s">
        <v>155</v>
      </c>
      <c r="D15" s="300">
        <f>SUM(E15:G15)</f>
        <v>4500</v>
      </c>
      <c r="E15" s="298">
        <f>'[1]1.Plánovanie, manažment a kontr'!$K$31</f>
        <v>4500</v>
      </c>
      <c r="F15" s="298">
        <f>'[1]1.Plánovanie, manažment a kontr'!$L$31</f>
        <v>0</v>
      </c>
      <c r="G15" s="316">
        <f>'[1]1.Plánovanie, manažment a kontr'!$M$31</f>
        <v>0</v>
      </c>
      <c r="H15" s="300">
        <f>SUM(I15:K15)</f>
        <v>0</v>
      </c>
      <c r="I15" s="298">
        <f>'[1]1.Plánovanie, manažment a kontr'!$N$31</f>
        <v>0</v>
      </c>
      <c r="J15" s="298">
        <f>'[1]1.Plánovanie, manažment a kontr'!$O$31</f>
        <v>0</v>
      </c>
      <c r="K15" s="316">
        <f>'[1]1.Plánovanie, manažment a kontr'!$P$31</f>
        <v>0</v>
      </c>
      <c r="L15" s="300">
        <f>SUM(M15:O15)</f>
        <v>0</v>
      </c>
      <c r="M15" s="298">
        <f>'[1]1.Plánovanie, manažment a kontr'!$Q$31</f>
        <v>0</v>
      </c>
      <c r="N15" s="298">
        <f>'[1]1.Plánovanie, manažment a kontr'!$R$31</f>
        <v>0</v>
      </c>
      <c r="O15" s="299">
        <f>'[1]1.Plánovanie, manažment a kontr'!$S$31</f>
        <v>0</v>
      </c>
      <c r="P15" s="300">
        <f>SUM(Q15:S15)</f>
        <v>4500</v>
      </c>
      <c r="Q15" s="298">
        <f>'[1]1.Plánovanie, manažment a kontr'!$T$31</f>
        <v>4500</v>
      </c>
      <c r="R15" s="298">
        <f>'[1]1.Plánovanie, manažment a kontr'!$U$31</f>
        <v>0</v>
      </c>
      <c r="S15" s="299">
        <f>'[1]1.Plánovanie, manažment a kontr'!$V$31</f>
        <v>0</v>
      </c>
    </row>
    <row r="16" spans="1:19" ht="15.75" x14ac:dyDescent="0.25">
      <c r="A16" s="151"/>
      <c r="B16" s="321" t="s">
        <v>156</v>
      </c>
      <c r="C16" s="323" t="s">
        <v>157</v>
      </c>
      <c r="D16" s="300">
        <f>SUM(D17:D19)</f>
        <v>184845</v>
      </c>
      <c r="E16" s="298">
        <f t="shared" ref="E16:G16" si="12">SUM(E17:E19)</f>
        <v>54845</v>
      </c>
      <c r="F16" s="298">
        <f t="shared" si="12"/>
        <v>130000</v>
      </c>
      <c r="G16" s="316">
        <f t="shared" si="12"/>
        <v>0</v>
      </c>
      <c r="H16" s="300">
        <f>SUM(H17:H19)</f>
        <v>19993.580000000002</v>
      </c>
      <c r="I16" s="298">
        <f t="shared" ref="I16:K16" si="13">SUM(I17:I19)</f>
        <v>12241.98</v>
      </c>
      <c r="J16" s="298">
        <f t="shared" si="13"/>
        <v>7751.6</v>
      </c>
      <c r="K16" s="316">
        <f t="shared" si="13"/>
        <v>0</v>
      </c>
      <c r="L16" s="300">
        <f>SUM(L17:L19)</f>
        <v>5000</v>
      </c>
      <c r="M16" s="298">
        <f t="shared" ref="M16:O16" si="14">SUM(M17:M19)</f>
        <v>-5000</v>
      </c>
      <c r="N16" s="298">
        <f t="shared" si="14"/>
        <v>10000</v>
      </c>
      <c r="O16" s="299">
        <f t="shared" si="14"/>
        <v>0</v>
      </c>
      <c r="P16" s="300">
        <f>SUM(P17:P19)</f>
        <v>189845</v>
      </c>
      <c r="Q16" s="298">
        <f t="shared" ref="Q16:S16" si="15">SUM(Q17:Q19)</f>
        <v>49845</v>
      </c>
      <c r="R16" s="298">
        <f t="shared" si="15"/>
        <v>140000</v>
      </c>
      <c r="S16" s="299">
        <f t="shared" si="15"/>
        <v>0</v>
      </c>
    </row>
    <row r="17" spans="1:19" ht="15.75" x14ac:dyDescent="0.25">
      <c r="A17" s="151"/>
      <c r="B17" s="321">
        <v>1</v>
      </c>
      <c r="C17" s="323" t="s">
        <v>158</v>
      </c>
      <c r="D17" s="300">
        <f>SUM(E17:G17)</f>
        <v>27695</v>
      </c>
      <c r="E17" s="298">
        <f>'[1]1.Plánovanie, manažment a kontr'!$K$38</f>
        <v>27695</v>
      </c>
      <c r="F17" s="298">
        <f>'[1]1.Plánovanie, manažment a kontr'!$L$38</f>
        <v>0</v>
      </c>
      <c r="G17" s="316">
        <f>'[1]1.Plánovanie, manažment a kontr'!$M$38</f>
        <v>0</v>
      </c>
      <c r="H17" s="300">
        <f>SUM(I17:K17)</f>
        <v>12194</v>
      </c>
      <c r="I17" s="298">
        <f>'[1]1.Plánovanie, manažment a kontr'!$N$38</f>
        <v>12194</v>
      </c>
      <c r="J17" s="298">
        <f>'[1]1.Plánovanie, manažment a kontr'!$O$38</f>
        <v>0</v>
      </c>
      <c r="K17" s="316">
        <f>'[1]1.Plánovanie, manažment a kontr'!$P$38</f>
        <v>0</v>
      </c>
      <c r="L17" s="300">
        <f>SUM(M17:O17)</f>
        <v>15000</v>
      </c>
      <c r="M17" s="298">
        <f>'[1]1.Plánovanie, manažment a kontr'!$Q$38</f>
        <v>15000</v>
      </c>
      <c r="N17" s="298">
        <f>'[1]1.Plánovanie, manažment a kontr'!$R$38</f>
        <v>0</v>
      </c>
      <c r="O17" s="299">
        <f>'[1]1.Plánovanie, manažment a kontr'!$S$38</f>
        <v>0</v>
      </c>
      <c r="P17" s="300">
        <f>SUM(Q17:S17)</f>
        <v>42695</v>
      </c>
      <c r="Q17" s="298">
        <f>'[1]1.Plánovanie, manažment a kontr'!$T$38</f>
        <v>42695</v>
      </c>
      <c r="R17" s="298">
        <f>'[1]1.Plánovanie, manažment a kontr'!$U$38</f>
        <v>0</v>
      </c>
      <c r="S17" s="299">
        <f>'[1]1.Plánovanie, manažment a kontr'!$V$38</f>
        <v>0</v>
      </c>
    </row>
    <row r="18" spans="1:19" ht="15.75" x14ac:dyDescent="0.25">
      <c r="A18" s="151"/>
      <c r="B18" s="321">
        <v>2</v>
      </c>
      <c r="C18" s="323" t="s">
        <v>159</v>
      </c>
      <c r="D18" s="300">
        <f>SUM(E18:G18)</f>
        <v>107500</v>
      </c>
      <c r="E18" s="298">
        <f>'[1]1.Plánovanie, manažment a kontr'!$K$51</f>
        <v>22500</v>
      </c>
      <c r="F18" s="298">
        <f>'[1]1.Plánovanie, manažment a kontr'!$L$51</f>
        <v>85000</v>
      </c>
      <c r="G18" s="316">
        <f>'[1]1.Plánovanie, manažment a kontr'!$M$51</f>
        <v>0</v>
      </c>
      <c r="H18" s="300">
        <f>SUM(I18:K18)</f>
        <v>0</v>
      </c>
      <c r="I18" s="298">
        <f>'[1]1.Plánovanie, manažment a kontr'!$N$51</f>
        <v>0</v>
      </c>
      <c r="J18" s="298">
        <f>'[1]1.Plánovanie, manažment a kontr'!$O$51</f>
        <v>0</v>
      </c>
      <c r="K18" s="316">
        <f>'[1]1.Plánovanie, manažment a kontr'!$P$51</f>
        <v>0</v>
      </c>
      <c r="L18" s="300">
        <f>SUM(M18:O18)</f>
        <v>-30000</v>
      </c>
      <c r="M18" s="298">
        <f>'[1]1.Plánovanie, manažment a kontr'!$Q$51</f>
        <v>-20000</v>
      </c>
      <c r="N18" s="298">
        <f>'[1]1.Plánovanie, manažment a kontr'!$R$51</f>
        <v>-10000</v>
      </c>
      <c r="O18" s="299">
        <f>'[1]1.Plánovanie, manažment a kontr'!$S$51</f>
        <v>0</v>
      </c>
      <c r="P18" s="300">
        <f>SUM(Q18:S18)</f>
        <v>77500</v>
      </c>
      <c r="Q18" s="298">
        <f>'[1]1.Plánovanie, manažment a kontr'!$T$51</f>
        <v>2500</v>
      </c>
      <c r="R18" s="298">
        <f>'[1]1.Plánovanie, manažment a kontr'!$U$51</f>
        <v>75000</v>
      </c>
      <c r="S18" s="299">
        <f>'[1]1.Plánovanie, manažment a kontr'!$V$51</f>
        <v>0</v>
      </c>
    </row>
    <row r="19" spans="1:19" ht="15.75" x14ac:dyDescent="0.25">
      <c r="A19" s="151"/>
      <c r="B19" s="321">
        <v>3</v>
      </c>
      <c r="C19" s="323" t="s">
        <v>160</v>
      </c>
      <c r="D19" s="300">
        <f t="shared" ref="D19:D23" si="16">SUM(E19:G19)</f>
        <v>49650</v>
      </c>
      <c r="E19" s="298">
        <f>'[1]1.Plánovanie, manažment a kontr'!$K$55</f>
        <v>4650</v>
      </c>
      <c r="F19" s="298">
        <f>'[1]1.Plánovanie, manažment a kontr'!$L$55</f>
        <v>45000</v>
      </c>
      <c r="G19" s="316">
        <f>'[1]1.Plánovanie, manažment a kontr'!$M$55</f>
        <v>0</v>
      </c>
      <c r="H19" s="300">
        <f t="shared" ref="H19:H23" si="17">SUM(I19:K19)</f>
        <v>7799.58</v>
      </c>
      <c r="I19" s="298">
        <f>'[1]1.Plánovanie, manažment a kontr'!$N$55</f>
        <v>47.980000000000004</v>
      </c>
      <c r="J19" s="298">
        <f>'[1]1.Plánovanie, manažment a kontr'!$O$55</f>
        <v>7751.6</v>
      </c>
      <c r="K19" s="316">
        <f>'[1]1.Plánovanie, manažment a kontr'!$P$55</f>
        <v>0</v>
      </c>
      <c r="L19" s="300">
        <f t="shared" ref="L19:L23" si="18">SUM(M19:O19)</f>
        <v>20000</v>
      </c>
      <c r="M19" s="298">
        <f>'[1]1.Plánovanie, manažment a kontr'!$Q$55</f>
        <v>0</v>
      </c>
      <c r="N19" s="298">
        <f>'[1]1.Plánovanie, manažment a kontr'!$R$55</f>
        <v>20000</v>
      </c>
      <c r="O19" s="299">
        <f>'[1]1.Plánovanie, manažment a kontr'!$S$55</f>
        <v>0</v>
      </c>
      <c r="P19" s="300">
        <f t="shared" ref="P19:P23" si="19">SUM(Q19:S19)</f>
        <v>69650</v>
      </c>
      <c r="Q19" s="298">
        <f>'[1]1.Plánovanie, manažment a kontr'!$T$55</f>
        <v>4650</v>
      </c>
      <c r="R19" s="298">
        <f>'[1]1.Plánovanie, manažment a kontr'!$U$55</f>
        <v>65000</v>
      </c>
      <c r="S19" s="299">
        <f>'[1]1.Plánovanie, manažment a kontr'!$V$55</f>
        <v>0</v>
      </c>
    </row>
    <row r="20" spans="1:19" ht="15.75" x14ac:dyDescent="0.25">
      <c r="A20" s="150"/>
      <c r="B20" s="321" t="s">
        <v>161</v>
      </c>
      <c r="C20" s="323" t="s">
        <v>162</v>
      </c>
      <c r="D20" s="300">
        <f t="shared" si="16"/>
        <v>70165</v>
      </c>
      <c r="E20" s="298">
        <f>'[1]1.Plánovanie, manažment a kontr'!$K$67</f>
        <v>70165</v>
      </c>
      <c r="F20" s="298">
        <f>'[1]1.Plánovanie, manažment a kontr'!$L$67</f>
        <v>0</v>
      </c>
      <c r="G20" s="316">
        <f>'[1]1.Plánovanie, manažment a kontr'!$M$67</f>
        <v>0</v>
      </c>
      <c r="H20" s="300">
        <f t="shared" si="17"/>
        <v>27383.58</v>
      </c>
      <c r="I20" s="298">
        <f>'[1]1.Plánovanie, manažment a kontr'!$N$67</f>
        <v>27383.58</v>
      </c>
      <c r="J20" s="298">
        <f>'[1]1.Plánovanie, manažment a kontr'!$O$67</f>
        <v>0</v>
      </c>
      <c r="K20" s="316">
        <f>'[1]1.Plánovanie, manažment a kontr'!$P$67</f>
        <v>0</v>
      </c>
      <c r="L20" s="300">
        <f t="shared" si="18"/>
        <v>0</v>
      </c>
      <c r="M20" s="298">
        <f>'[1]1.Plánovanie, manažment a kontr'!$Q$67</f>
        <v>0</v>
      </c>
      <c r="N20" s="298">
        <f>'[1]1.Plánovanie, manažment a kontr'!$R$67</f>
        <v>0</v>
      </c>
      <c r="O20" s="299">
        <f>'[1]1.Plánovanie, manažment a kontr'!$S$67</f>
        <v>0</v>
      </c>
      <c r="P20" s="300">
        <f t="shared" si="19"/>
        <v>70165</v>
      </c>
      <c r="Q20" s="298">
        <f>'[1]1.Plánovanie, manažment a kontr'!$T$67</f>
        <v>70165</v>
      </c>
      <c r="R20" s="298">
        <f>'[1]1.Plánovanie, manažment a kontr'!$U$67</f>
        <v>0</v>
      </c>
      <c r="S20" s="299">
        <f>'[1]1.Plánovanie, manažment a kontr'!$V$67</f>
        <v>0</v>
      </c>
    </row>
    <row r="21" spans="1:19" ht="15.75" x14ac:dyDescent="0.25">
      <c r="A21" s="148"/>
      <c r="B21" s="321" t="s">
        <v>163</v>
      </c>
      <c r="C21" s="323" t="s">
        <v>164</v>
      </c>
      <c r="D21" s="300">
        <f t="shared" si="16"/>
        <v>5000</v>
      </c>
      <c r="E21" s="298">
        <f>'[1]1.Plánovanie, manažment a kontr'!$K$74</f>
        <v>5000</v>
      </c>
      <c r="F21" s="298">
        <f>'[1]1.Plánovanie, manažment a kontr'!$L$74</f>
        <v>0</v>
      </c>
      <c r="G21" s="316">
        <f>'[1]1.Plánovanie, manažment a kontr'!$M$74</f>
        <v>0</v>
      </c>
      <c r="H21" s="300">
        <f t="shared" si="17"/>
        <v>500</v>
      </c>
      <c r="I21" s="298">
        <f>'[1]1.Plánovanie, manažment a kontr'!$N$74</f>
        <v>500</v>
      </c>
      <c r="J21" s="298">
        <f>'[1]1.Plánovanie, manažment a kontr'!$O$74</f>
        <v>0</v>
      </c>
      <c r="K21" s="316">
        <f>'[1]1.Plánovanie, manažment a kontr'!$P$74</f>
        <v>0</v>
      </c>
      <c r="L21" s="300">
        <f t="shared" si="18"/>
        <v>0</v>
      </c>
      <c r="M21" s="298">
        <f>'[1]1.Plánovanie, manažment a kontr'!$Q$74</f>
        <v>0</v>
      </c>
      <c r="N21" s="298">
        <f>'[1]1.Plánovanie, manažment a kontr'!$R$74</f>
        <v>0</v>
      </c>
      <c r="O21" s="299">
        <f>'[1]1.Plánovanie, manažment a kontr'!$S$74</f>
        <v>0</v>
      </c>
      <c r="P21" s="300">
        <f t="shared" si="19"/>
        <v>5000</v>
      </c>
      <c r="Q21" s="298">
        <f>'[1]1.Plánovanie, manažment a kontr'!$T$74</f>
        <v>5000</v>
      </c>
      <c r="R21" s="298">
        <f>'[1]1.Plánovanie, manažment a kontr'!$U$74</f>
        <v>0</v>
      </c>
      <c r="S21" s="299">
        <f>'[1]1.Plánovanie, manažment a kontr'!$V$74</f>
        <v>0</v>
      </c>
    </row>
    <row r="22" spans="1:19" ht="15.75" x14ac:dyDescent="0.25">
      <c r="A22" s="148"/>
      <c r="B22" s="321" t="s">
        <v>165</v>
      </c>
      <c r="C22" s="323" t="s">
        <v>166</v>
      </c>
      <c r="D22" s="300">
        <f t="shared" si="16"/>
        <v>7170</v>
      </c>
      <c r="E22" s="298">
        <f>'[1]1.Plánovanie, manažment a kontr'!$K$78</f>
        <v>7170</v>
      </c>
      <c r="F22" s="298">
        <f>'[1]1.Plánovanie, manažment a kontr'!$L$78</f>
        <v>0</v>
      </c>
      <c r="G22" s="316">
        <f>'[1]1.Plánovanie, manažment a kontr'!$M$78</f>
        <v>0</v>
      </c>
      <c r="H22" s="300">
        <f t="shared" si="17"/>
        <v>4022.56</v>
      </c>
      <c r="I22" s="298">
        <f>'[1]1.Plánovanie, manažment a kontr'!$N$78</f>
        <v>4022.56</v>
      </c>
      <c r="J22" s="298">
        <f>'[1]1.Plánovanie, manažment a kontr'!$O$78</f>
        <v>0</v>
      </c>
      <c r="K22" s="316">
        <f>'[1]1.Plánovanie, manažment a kontr'!$P$78</f>
        <v>0</v>
      </c>
      <c r="L22" s="300">
        <f t="shared" si="18"/>
        <v>0</v>
      </c>
      <c r="M22" s="298">
        <f>'[1]1.Plánovanie, manažment a kontr'!$Q$78</f>
        <v>0</v>
      </c>
      <c r="N22" s="298">
        <f>'[1]1.Plánovanie, manažment a kontr'!$R$78</f>
        <v>0</v>
      </c>
      <c r="O22" s="299">
        <f>'[1]1.Plánovanie, manažment a kontr'!$S$78</f>
        <v>0</v>
      </c>
      <c r="P22" s="300">
        <f t="shared" si="19"/>
        <v>7170</v>
      </c>
      <c r="Q22" s="298">
        <f>'[1]1.Plánovanie, manažment a kontr'!$T$78</f>
        <v>7170</v>
      </c>
      <c r="R22" s="298">
        <f>'[1]1.Plánovanie, manažment a kontr'!$U$78</f>
        <v>0</v>
      </c>
      <c r="S22" s="299">
        <f>'[1]1.Plánovanie, manažment a kontr'!$V$78</f>
        <v>0</v>
      </c>
    </row>
    <row r="23" spans="1:19" ht="16.5" outlineLevel="1" thickBot="1" x14ac:dyDescent="0.3">
      <c r="A23" s="148"/>
      <c r="B23" s="324" t="s">
        <v>167</v>
      </c>
      <c r="C23" s="325" t="s">
        <v>444</v>
      </c>
      <c r="D23" s="314">
        <f t="shared" si="16"/>
        <v>0</v>
      </c>
      <c r="E23" s="315">
        <f>'[1]1.Plánovanie, manažment a kontr'!$K$81</f>
        <v>0</v>
      </c>
      <c r="F23" s="315">
        <f>'[1]1.Plánovanie, manažment a kontr'!$L$81</f>
        <v>0</v>
      </c>
      <c r="G23" s="428">
        <f>'[1]1.Plánovanie, manažment a kontr'!$M$81</f>
        <v>0</v>
      </c>
      <c r="H23" s="314">
        <f t="shared" si="17"/>
        <v>0</v>
      </c>
      <c r="I23" s="315">
        <f>'[1]1.Plánovanie, manažment a kontr'!$N$81</f>
        <v>0</v>
      </c>
      <c r="J23" s="315">
        <f>'[1]1.Plánovanie, manažment a kontr'!$O$81</f>
        <v>0</v>
      </c>
      <c r="K23" s="428">
        <f>'[1]1.Plánovanie, manažment a kontr'!$P$81</f>
        <v>0</v>
      </c>
      <c r="L23" s="314">
        <f t="shared" si="18"/>
        <v>0</v>
      </c>
      <c r="M23" s="315">
        <f>'[1]1.Plánovanie, manažment a kontr'!$Q$81</f>
        <v>0</v>
      </c>
      <c r="N23" s="315">
        <f>'[1]1.Plánovanie, manažment a kontr'!$R$81</f>
        <v>0</v>
      </c>
      <c r="O23" s="353">
        <f>'[1]1.Plánovanie, manažment a kontr'!$S$81</f>
        <v>0</v>
      </c>
      <c r="P23" s="314">
        <f t="shared" si="19"/>
        <v>0</v>
      </c>
      <c r="Q23" s="315">
        <f>'[1]1.Plánovanie, manažment a kontr'!$T$81</f>
        <v>0</v>
      </c>
      <c r="R23" s="315">
        <f>'[1]1.Plánovanie, manažment a kontr'!$U$81</f>
        <v>0</v>
      </c>
      <c r="S23" s="353">
        <f>'[1]1.Plánovanie, manažment a kontr'!$V$81</f>
        <v>0</v>
      </c>
    </row>
    <row r="24" spans="1:19" s="154" customFormat="1" ht="15.75" x14ac:dyDescent="0.25">
      <c r="A24" s="151"/>
      <c r="B24" s="326" t="s">
        <v>169</v>
      </c>
      <c r="C24" s="327"/>
      <c r="D24" s="311">
        <f>D25+D34+D37</f>
        <v>63130</v>
      </c>
      <c r="E24" s="312">
        <f t="shared" ref="E24:G24" si="20">E25+E34+E37</f>
        <v>63130</v>
      </c>
      <c r="F24" s="312">
        <f t="shared" si="20"/>
        <v>0</v>
      </c>
      <c r="G24" s="313">
        <f t="shared" si="20"/>
        <v>0</v>
      </c>
      <c r="H24" s="311">
        <f>H25+H34+H37</f>
        <v>13126.6</v>
      </c>
      <c r="I24" s="312">
        <f t="shared" ref="I24:K24" si="21">I25+I34+I37</f>
        <v>13126.6</v>
      </c>
      <c r="J24" s="312">
        <f t="shared" si="21"/>
        <v>0</v>
      </c>
      <c r="K24" s="405">
        <f t="shared" si="21"/>
        <v>0</v>
      </c>
      <c r="L24" s="311">
        <f>L25+L34+L37</f>
        <v>4150</v>
      </c>
      <c r="M24" s="312">
        <f t="shared" ref="M24:O24" si="22">M25+M34+M37</f>
        <v>4150</v>
      </c>
      <c r="N24" s="312">
        <f t="shared" si="22"/>
        <v>0</v>
      </c>
      <c r="O24" s="313">
        <f t="shared" si="22"/>
        <v>0</v>
      </c>
      <c r="P24" s="311">
        <f>P25+P34+P37</f>
        <v>67280</v>
      </c>
      <c r="Q24" s="312">
        <f t="shared" ref="Q24:S24" si="23">Q25+Q34+Q37</f>
        <v>67280</v>
      </c>
      <c r="R24" s="312">
        <f t="shared" si="23"/>
        <v>0</v>
      </c>
      <c r="S24" s="313">
        <f t="shared" si="23"/>
        <v>0</v>
      </c>
    </row>
    <row r="25" spans="1:19" ht="15.75" x14ac:dyDescent="0.25">
      <c r="A25" s="148"/>
      <c r="B25" s="321" t="s">
        <v>170</v>
      </c>
      <c r="C25" s="323" t="s">
        <v>171</v>
      </c>
      <c r="D25" s="300">
        <f>SUM(D26:D33)</f>
        <v>37780</v>
      </c>
      <c r="E25" s="298">
        <f t="shared" ref="E25:G25" si="24">SUM(E26:E33)</f>
        <v>37780</v>
      </c>
      <c r="F25" s="298">
        <f t="shared" si="24"/>
        <v>0</v>
      </c>
      <c r="G25" s="299">
        <f t="shared" si="24"/>
        <v>0</v>
      </c>
      <c r="H25" s="300">
        <f>SUM(H26:H33)</f>
        <v>11831.7</v>
      </c>
      <c r="I25" s="298">
        <f t="shared" ref="I25:K25" si="25">SUM(I26:I33)</f>
        <v>11831.7</v>
      </c>
      <c r="J25" s="298">
        <f t="shared" si="25"/>
        <v>0</v>
      </c>
      <c r="K25" s="316">
        <f t="shared" si="25"/>
        <v>0</v>
      </c>
      <c r="L25" s="300">
        <f>SUM(L26:L33)</f>
        <v>4150</v>
      </c>
      <c r="M25" s="298">
        <f t="shared" ref="M25:O25" si="26">SUM(M26:M33)</f>
        <v>4150</v>
      </c>
      <c r="N25" s="298">
        <f t="shared" si="26"/>
        <v>0</v>
      </c>
      <c r="O25" s="299">
        <f t="shared" si="26"/>
        <v>0</v>
      </c>
      <c r="P25" s="300">
        <f>SUM(P26:P33)</f>
        <v>41930</v>
      </c>
      <c r="Q25" s="298">
        <f t="shared" ref="Q25:S25" si="27">SUM(Q26:Q33)</f>
        <v>41930</v>
      </c>
      <c r="R25" s="298">
        <f t="shared" si="27"/>
        <v>0</v>
      </c>
      <c r="S25" s="299">
        <f t="shared" si="27"/>
        <v>0</v>
      </c>
    </row>
    <row r="26" spans="1:19" ht="15.75" x14ac:dyDescent="0.25">
      <c r="A26" s="155"/>
      <c r="B26" s="321">
        <v>1</v>
      </c>
      <c r="C26" s="323" t="s">
        <v>172</v>
      </c>
      <c r="D26" s="300">
        <f>SUM(E26:G26)</f>
        <v>130</v>
      </c>
      <c r="E26" s="298">
        <f>'[1]2. Propagácia a marketing'!$K$5</f>
        <v>130</v>
      </c>
      <c r="F26" s="298">
        <f>'[1]2. Propagácia a marketing'!$L$5</f>
        <v>0</v>
      </c>
      <c r="G26" s="299">
        <f>'[1]2. Propagácia a marketing'!$M$5</f>
        <v>0</v>
      </c>
      <c r="H26" s="300">
        <f>SUM(I26:K26)</f>
        <v>0</v>
      </c>
      <c r="I26" s="298">
        <f>'[1]2. Propagácia a marketing'!$N$5</f>
        <v>0</v>
      </c>
      <c r="J26" s="298">
        <f>'[1]2. Propagácia a marketing'!$O$5</f>
        <v>0</v>
      </c>
      <c r="K26" s="316">
        <f>'[1]2. Propagácia a marketing'!$P$5</f>
        <v>0</v>
      </c>
      <c r="L26" s="300">
        <f>SUM(M26:O26)</f>
        <v>0</v>
      </c>
      <c r="M26" s="298">
        <f>'[1]2. Propagácia a marketing'!$Q$5</f>
        <v>0</v>
      </c>
      <c r="N26" s="298">
        <f>'[1]2. Propagácia a marketing'!$R$5</f>
        <v>0</v>
      </c>
      <c r="O26" s="299">
        <f>'[1]2. Propagácia a marketing'!$S$5</f>
        <v>0</v>
      </c>
      <c r="P26" s="300">
        <f>SUM(Q26:S26)</f>
        <v>130</v>
      </c>
      <c r="Q26" s="298">
        <f>'[1]2. Propagácia a marketing'!$T$5</f>
        <v>130</v>
      </c>
      <c r="R26" s="298">
        <f>'[1]2. Propagácia a marketing'!$U$5</f>
        <v>0</v>
      </c>
      <c r="S26" s="299">
        <f>'[1]2. Propagácia a marketing'!$V$5</f>
        <v>0</v>
      </c>
    </row>
    <row r="27" spans="1:19" ht="15.75" x14ac:dyDescent="0.25">
      <c r="A27" s="148"/>
      <c r="B27" s="321">
        <v>2</v>
      </c>
      <c r="C27" s="328" t="s">
        <v>173</v>
      </c>
      <c r="D27" s="300">
        <f t="shared" ref="D27:D33" si="28">SUM(E27:G27)</f>
        <v>9200</v>
      </c>
      <c r="E27" s="298">
        <f>'[1]2. Propagácia a marketing'!$K$7</f>
        <v>9200</v>
      </c>
      <c r="F27" s="298">
        <f>'[1]2. Propagácia a marketing'!$L$7</f>
        <v>0</v>
      </c>
      <c r="G27" s="299">
        <f>'[1]2. Propagácia a marketing'!$M$7</f>
        <v>0</v>
      </c>
      <c r="H27" s="300">
        <f t="shared" ref="H27:H33" si="29">SUM(I27:K27)</f>
        <v>1337.44</v>
      </c>
      <c r="I27" s="298">
        <f>'[1]2. Propagácia a marketing'!$N$7</f>
        <v>1337.44</v>
      </c>
      <c r="J27" s="298">
        <f>'[1]2. Propagácia a marketing'!$O$7</f>
        <v>0</v>
      </c>
      <c r="K27" s="316">
        <f>'[1]2. Propagácia a marketing'!$P$7</f>
        <v>0</v>
      </c>
      <c r="L27" s="300">
        <f t="shared" ref="L27:L33" si="30">SUM(M27:O27)</f>
        <v>350</v>
      </c>
      <c r="M27" s="298">
        <f>'[1]2. Propagácia a marketing'!$Q$7</f>
        <v>350</v>
      </c>
      <c r="N27" s="298">
        <f>'[1]2. Propagácia a marketing'!$R$7</f>
        <v>0</v>
      </c>
      <c r="O27" s="299">
        <f>'[1]2. Propagácia a marketing'!$S$7</f>
        <v>0</v>
      </c>
      <c r="P27" s="300">
        <f t="shared" ref="P27:P33" si="31">SUM(Q27:S27)</f>
        <v>9550</v>
      </c>
      <c r="Q27" s="298">
        <f>'[1]2. Propagácia a marketing'!$T$7</f>
        <v>9550</v>
      </c>
      <c r="R27" s="298">
        <f>'[1]2. Propagácia a marketing'!$U$7</f>
        <v>0</v>
      </c>
      <c r="S27" s="299">
        <f>'[1]2. Propagácia a marketing'!$V$7</f>
        <v>0</v>
      </c>
    </row>
    <row r="28" spans="1:19" ht="15.75" x14ac:dyDescent="0.25">
      <c r="A28" s="148"/>
      <c r="B28" s="321">
        <v>3</v>
      </c>
      <c r="C28" s="323" t="s">
        <v>174</v>
      </c>
      <c r="D28" s="300">
        <f t="shared" si="28"/>
        <v>21450</v>
      </c>
      <c r="E28" s="298">
        <f>'[1]2. Propagácia a marketing'!$K$12</f>
        <v>21450</v>
      </c>
      <c r="F28" s="298">
        <f>'[1]2. Propagácia a marketing'!$L$12</f>
        <v>0</v>
      </c>
      <c r="G28" s="299">
        <f>'[1]2. Propagácia a marketing'!$M$12</f>
        <v>0</v>
      </c>
      <c r="H28" s="300">
        <f t="shared" si="29"/>
        <v>10494.26</v>
      </c>
      <c r="I28" s="298">
        <f>'[1]2. Propagácia a marketing'!$N$12</f>
        <v>10494.26</v>
      </c>
      <c r="J28" s="298">
        <f>'[1]2. Propagácia a marketing'!$O$12</f>
        <v>0</v>
      </c>
      <c r="K28" s="316">
        <f>'[1]2. Propagácia a marketing'!$P$12</f>
        <v>0</v>
      </c>
      <c r="L28" s="300">
        <f t="shared" si="30"/>
        <v>3800</v>
      </c>
      <c r="M28" s="298">
        <f>'[1]2. Propagácia a marketing'!$Q$12</f>
        <v>3800</v>
      </c>
      <c r="N28" s="298">
        <f>'[1]2. Propagácia a marketing'!$R$12</f>
        <v>0</v>
      </c>
      <c r="O28" s="299">
        <f>'[1]2. Propagácia a marketing'!$S$12</f>
        <v>0</v>
      </c>
      <c r="P28" s="300">
        <f t="shared" si="31"/>
        <v>25250</v>
      </c>
      <c r="Q28" s="298">
        <f>'[1]2. Propagácia a marketing'!$T$12</f>
        <v>25250</v>
      </c>
      <c r="R28" s="298">
        <f>'[1]2. Propagácia a marketing'!$U$12</f>
        <v>0</v>
      </c>
      <c r="S28" s="299">
        <f>'[1]2. Propagácia a marketing'!$V$12</f>
        <v>0</v>
      </c>
    </row>
    <row r="29" spans="1:19" ht="15.75" x14ac:dyDescent="0.25">
      <c r="A29" s="148"/>
      <c r="B29" s="321">
        <v>4</v>
      </c>
      <c r="C29" s="323" t="s">
        <v>175</v>
      </c>
      <c r="D29" s="300">
        <f t="shared" si="28"/>
        <v>0</v>
      </c>
      <c r="E29" s="298">
        <f>'[1]2. Propagácia a marketing'!$K$20</f>
        <v>0</v>
      </c>
      <c r="F29" s="298">
        <f>'[1]2. Propagácia a marketing'!$L$20</f>
        <v>0</v>
      </c>
      <c r="G29" s="299">
        <f>'[1]2. Propagácia a marketing'!$M$20</f>
        <v>0</v>
      </c>
      <c r="H29" s="300">
        <f t="shared" si="29"/>
        <v>0</v>
      </c>
      <c r="I29" s="298">
        <f>'[1]2. Propagácia a marketing'!$N$20</f>
        <v>0</v>
      </c>
      <c r="J29" s="298">
        <f>'[1]2. Propagácia a marketing'!$O$20</f>
        <v>0</v>
      </c>
      <c r="K29" s="316">
        <f>'[1]2. Propagácia a marketing'!$P$20</f>
        <v>0</v>
      </c>
      <c r="L29" s="300">
        <f t="shared" si="30"/>
        <v>0</v>
      </c>
      <c r="M29" s="298">
        <f>'[1]2. Propagácia a marketing'!$Q$20</f>
        <v>0</v>
      </c>
      <c r="N29" s="298">
        <f>'[1]2. Propagácia a marketing'!$R$20</f>
        <v>0</v>
      </c>
      <c r="O29" s="299">
        <f>'[1]2. Propagácia a marketing'!$S$20</f>
        <v>0</v>
      </c>
      <c r="P29" s="300">
        <f t="shared" si="31"/>
        <v>0</v>
      </c>
      <c r="Q29" s="298">
        <f>'[1]2. Propagácia a marketing'!$T$20</f>
        <v>0</v>
      </c>
      <c r="R29" s="298">
        <f>'[1]2. Propagácia a marketing'!$U$20</f>
        <v>0</v>
      </c>
      <c r="S29" s="299">
        <f>'[1]2. Propagácia a marketing'!$V$20</f>
        <v>0</v>
      </c>
    </row>
    <row r="30" spans="1:19" ht="15.75" x14ac:dyDescent="0.25">
      <c r="A30" s="148"/>
      <c r="B30" s="321">
        <v>5</v>
      </c>
      <c r="C30" s="323" t="s">
        <v>176</v>
      </c>
      <c r="D30" s="300">
        <f t="shared" si="28"/>
        <v>0</v>
      </c>
      <c r="E30" s="298">
        <f>'[1]2. Propagácia a marketing'!$K$22</f>
        <v>0</v>
      </c>
      <c r="F30" s="298">
        <f>'[1]2. Propagácia a marketing'!$L$22</f>
        <v>0</v>
      </c>
      <c r="G30" s="299">
        <f>'[1]2. Propagácia a marketing'!$M$22</f>
        <v>0</v>
      </c>
      <c r="H30" s="300">
        <f t="shared" si="29"/>
        <v>0</v>
      </c>
      <c r="I30" s="298">
        <f>'[1]2. Propagácia a marketing'!$N$22</f>
        <v>0</v>
      </c>
      <c r="J30" s="298">
        <f>'[1]2. Propagácia a marketing'!$O$22</f>
        <v>0</v>
      </c>
      <c r="K30" s="316">
        <f>'[1]2. Propagácia a marketing'!$P$22</f>
        <v>0</v>
      </c>
      <c r="L30" s="300">
        <f t="shared" si="30"/>
        <v>0</v>
      </c>
      <c r="M30" s="298">
        <f>'[1]2. Propagácia a marketing'!$Q$22</f>
        <v>0</v>
      </c>
      <c r="N30" s="298">
        <f>'[1]2. Propagácia a marketing'!$R$22</f>
        <v>0</v>
      </c>
      <c r="O30" s="299">
        <f>'[1]2. Propagácia a marketing'!$S$22</f>
        <v>0</v>
      </c>
      <c r="P30" s="300">
        <f t="shared" si="31"/>
        <v>0</v>
      </c>
      <c r="Q30" s="298">
        <f>'[1]2. Propagácia a marketing'!$T$22</f>
        <v>0</v>
      </c>
      <c r="R30" s="298">
        <f>'[1]2. Propagácia a marketing'!$U$22</f>
        <v>0</v>
      </c>
      <c r="S30" s="299">
        <f>'[1]2. Propagácia a marketing'!$V$22</f>
        <v>0</v>
      </c>
    </row>
    <row r="31" spans="1:19" ht="15.75" x14ac:dyDescent="0.25">
      <c r="A31" s="148"/>
      <c r="B31" s="321">
        <v>6</v>
      </c>
      <c r="C31" s="323" t="s">
        <v>177</v>
      </c>
      <c r="D31" s="300">
        <f t="shared" si="28"/>
        <v>0</v>
      </c>
      <c r="E31" s="298">
        <f>'[1]2. Propagácia a marketing'!$K$25</f>
        <v>0</v>
      </c>
      <c r="F31" s="298">
        <f>'[1]2. Propagácia a marketing'!$L$25</f>
        <v>0</v>
      </c>
      <c r="G31" s="299">
        <f>'[1]2. Propagácia a marketing'!$M$25</f>
        <v>0</v>
      </c>
      <c r="H31" s="300">
        <f t="shared" si="29"/>
        <v>0</v>
      </c>
      <c r="I31" s="298">
        <f>'[1]2. Propagácia a marketing'!$N$25</f>
        <v>0</v>
      </c>
      <c r="J31" s="298">
        <f>'[1]2. Propagácia a marketing'!$O$25</f>
        <v>0</v>
      </c>
      <c r="K31" s="316">
        <f>'[1]2. Propagácia a marketing'!$P$25</f>
        <v>0</v>
      </c>
      <c r="L31" s="300">
        <f t="shared" si="30"/>
        <v>0</v>
      </c>
      <c r="M31" s="298">
        <f>'[1]2. Propagácia a marketing'!$Q$25</f>
        <v>0</v>
      </c>
      <c r="N31" s="298">
        <f>'[1]2. Propagácia a marketing'!$R$25</f>
        <v>0</v>
      </c>
      <c r="O31" s="299">
        <f>'[1]2. Propagácia a marketing'!$S$25</f>
        <v>0</v>
      </c>
      <c r="P31" s="300">
        <f t="shared" si="31"/>
        <v>0</v>
      </c>
      <c r="Q31" s="298">
        <f>'[1]2. Propagácia a marketing'!$T$25</f>
        <v>0</v>
      </c>
      <c r="R31" s="298">
        <f>'[1]2. Propagácia a marketing'!$U$25</f>
        <v>0</v>
      </c>
      <c r="S31" s="299">
        <f>'[1]2. Propagácia a marketing'!$V$25</f>
        <v>0</v>
      </c>
    </row>
    <row r="32" spans="1:19" ht="15.75" x14ac:dyDescent="0.25">
      <c r="A32" s="148"/>
      <c r="B32" s="321">
        <v>7</v>
      </c>
      <c r="C32" s="323" t="s">
        <v>178</v>
      </c>
      <c r="D32" s="300">
        <f t="shared" si="28"/>
        <v>4000</v>
      </c>
      <c r="E32" s="298">
        <f>'[1]2. Propagácia a marketing'!$K$27</f>
        <v>4000</v>
      </c>
      <c r="F32" s="298">
        <f>'[1]2. Propagácia a marketing'!$L$27</f>
        <v>0</v>
      </c>
      <c r="G32" s="299">
        <f>'[1]2. Propagácia a marketing'!$M$27</f>
        <v>0</v>
      </c>
      <c r="H32" s="300">
        <f t="shared" si="29"/>
        <v>0</v>
      </c>
      <c r="I32" s="298">
        <f>'[1]2. Propagácia a marketing'!$N$27</f>
        <v>0</v>
      </c>
      <c r="J32" s="298">
        <f>'[1]2. Propagácia a marketing'!$O$27</f>
        <v>0</v>
      </c>
      <c r="K32" s="316">
        <f>'[1]2. Propagácia a marketing'!$P$27</f>
        <v>0</v>
      </c>
      <c r="L32" s="300">
        <f t="shared" si="30"/>
        <v>0</v>
      </c>
      <c r="M32" s="298">
        <f>'[1]2. Propagácia a marketing'!$Q$27</f>
        <v>0</v>
      </c>
      <c r="N32" s="298">
        <f>'[1]2. Propagácia a marketing'!$R$27</f>
        <v>0</v>
      </c>
      <c r="O32" s="299">
        <f>'[1]2. Propagácia a marketing'!$S$27</f>
        <v>0</v>
      </c>
      <c r="P32" s="300">
        <f t="shared" si="31"/>
        <v>4000</v>
      </c>
      <c r="Q32" s="298">
        <f>'[1]2. Propagácia a marketing'!$T$27</f>
        <v>4000</v>
      </c>
      <c r="R32" s="298">
        <f>'[1]2. Propagácia a marketing'!$U$27</f>
        <v>0</v>
      </c>
      <c r="S32" s="299">
        <f>'[1]2. Propagácia a marketing'!$V$27</f>
        <v>0</v>
      </c>
    </row>
    <row r="33" spans="1:19" ht="15.75" outlineLevel="1" x14ac:dyDescent="0.25">
      <c r="A33" s="148"/>
      <c r="B33" s="321">
        <v>8</v>
      </c>
      <c r="C33" s="323" t="s">
        <v>445</v>
      </c>
      <c r="D33" s="300">
        <f t="shared" si="28"/>
        <v>3000</v>
      </c>
      <c r="E33" s="298">
        <f>'[1]2. Propagácia a marketing'!$K$29</f>
        <v>3000</v>
      </c>
      <c r="F33" s="298">
        <f>'[1]2. Propagácia a marketing'!$L$29</f>
        <v>0</v>
      </c>
      <c r="G33" s="299">
        <f>'[1]2. Propagácia a marketing'!$M$29</f>
        <v>0</v>
      </c>
      <c r="H33" s="300">
        <f t="shared" si="29"/>
        <v>0</v>
      </c>
      <c r="I33" s="298">
        <f>'[1]2. Propagácia a marketing'!$N$29</f>
        <v>0</v>
      </c>
      <c r="J33" s="298">
        <f>'[1]2. Propagácia a marketing'!$O$29</f>
        <v>0</v>
      </c>
      <c r="K33" s="316">
        <f>'[1]2. Propagácia a marketing'!$P$29</f>
        <v>0</v>
      </c>
      <c r="L33" s="300">
        <f t="shared" si="30"/>
        <v>0</v>
      </c>
      <c r="M33" s="298">
        <f>'[1]2. Propagácia a marketing'!$Q$29</f>
        <v>0</v>
      </c>
      <c r="N33" s="298">
        <f>'[1]2. Propagácia a marketing'!$R$29</f>
        <v>0</v>
      </c>
      <c r="O33" s="299">
        <f>'[1]2. Propagácia a marketing'!$S$29</f>
        <v>0</v>
      </c>
      <c r="P33" s="300">
        <f t="shared" si="31"/>
        <v>3000</v>
      </c>
      <c r="Q33" s="298">
        <f>'[1]2. Propagácia a marketing'!$T$29</f>
        <v>3000</v>
      </c>
      <c r="R33" s="298">
        <f>'[1]2. Propagácia a marketing'!$U$29</f>
        <v>0</v>
      </c>
      <c r="S33" s="299">
        <f>'[1]2. Propagácia a marketing'!$V$29</f>
        <v>0</v>
      </c>
    </row>
    <row r="34" spans="1:19" ht="15.75" x14ac:dyDescent="0.25">
      <c r="A34" s="152"/>
      <c r="B34" s="321" t="s">
        <v>180</v>
      </c>
      <c r="C34" s="323" t="s">
        <v>181</v>
      </c>
      <c r="D34" s="300">
        <f>SUM(D35:D36)</f>
        <v>14100</v>
      </c>
      <c r="E34" s="298">
        <f t="shared" ref="E34:G34" si="32">SUM(E35:E36)</f>
        <v>14100</v>
      </c>
      <c r="F34" s="298">
        <f t="shared" si="32"/>
        <v>0</v>
      </c>
      <c r="G34" s="299">
        <f t="shared" si="32"/>
        <v>0</v>
      </c>
      <c r="H34" s="300">
        <f>SUM(H35:H36)</f>
        <v>1000</v>
      </c>
      <c r="I34" s="298">
        <f t="shared" ref="I34:K34" si="33">SUM(I35:I36)</f>
        <v>1000</v>
      </c>
      <c r="J34" s="298">
        <f t="shared" si="33"/>
        <v>0</v>
      </c>
      <c r="K34" s="316">
        <f t="shared" si="33"/>
        <v>0</v>
      </c>
      <c r="L34" s="300">
        <f>SUM(L35:L36)</f>
        <v>0</v>
      </c>
      <c r="M34" s="298">
        <f t="shared" ref="M34:O34" si="34">SUM(M35:M36)</f>
        <v>0</v>
      </c>
      <c r="N34" s="298">
        <f t="shared" si="34"/>
        <v>0</v>
      </c>
      <c r="O34" s="299">
        <f t="shared" si="34"/>
        <v>0</v>
      </c>
      <c r="P34" s="300">
        <f>SUM(P35:P36)</f>
        <v>14100</v>
      </c>
      <c r="Q34" s="298">
        <f t="shared" ref="Q34:S34" si="35">SUM(Q35:Q36)</f>
        <v>14100</v>
      </c>
      <c r="R34" s="298">
        <f t="shared" si="35"/>
        <v>0</v>
      </c>
      <c r="S34" s="299">
        <f t="shared" si="35"/>
        <v>0</v>
      </c>
    </row>
    <row r="35" spans="1:19" ht="15.75" x14ac:dyDescent="0.25">
      <c r="A35" s="152"/>
      <c r="B35" s="321">
        <v>1</v>
      </c>
      <c r="C35" s="323" t="s">
        <v>182</v>
      </c>
      <c r="D35" s="300">
        <f>SUM(E35:G35)</f>
        <v>12300</v>
      </c>
      <c r="E35" s="298">
        <f>'[1]2. Propagácia a marketing'!$K$32</f>
        <v>12300</v>
      </c>
      <c r="F35" s="298">
        <f>'[1]2. Propagácia a marketing'!$L$32</f>
        <v>0</v>
      </c>
      <c r="G35" s="299">
        <f>'[1]2. Propagácia a marketing'!$M$32</f>
        <v>0</v>
      </c>
      <c r="H35" s="300">
        <f>SUM(I35:K35)</f>
        <v>0</v>
      </c>
      <c r="I35" s="298">
        <f>'[1]2. Propagácia a marketing'!$N$32</f>
        <v>0</v>
      </c>
      <c r="J35" s="298">
        <f>'[1]2. Propagácia a marketing'!$O$32</f>
        <v>0</v>
      </c>
      <c r="K35" s="316">
        <f>'[1]2. Propagácia a marketing'!$P$32</f>
        <v>0</v>
      </c>
      <c r="L35" s="300">
        <f>SUM(M35:O35)</f>
        <v>0</v>
      </c>
      <c r="M35" s="298">
        <f>'[1]2. Propagácia a marketing'!$Q$32</f>
        <v>0</v>
      </c>
      <c r="N35" s="298">
        <f>'[1]2. Propagácia a marketing'!$R$32</f>
        <v>0</v>
      </c>
      <c r="O35" s="299">
        <f>'[1]2. Propagácia a marketing'!$S$32</f>
        <v>0</v>
      </c>
      <c r="P35" s="300">
        <f>SUM(Q35:S35)</f>
        <v>12300</v>
      </c>
      <c r="Q35" s="298">
        <f>'[1]2. Propagácia a marketing'!$T$32</f>
        <v>12300</v>
      </c>
      <c r="R35" s="298">
        <f>'[1]2. Propagácia a marketing'!$U$32</f>
        <v>0</v>
      </c>
      <c r="S35" s="299">
        <f>'[1]2. Propagácia a marketing'!$V$32</f>
        <v>0</v>
      </c>
    </row>
    <row r="36" spans="1:19" ht="15.75" x14ac:dyDescent="0.25">
      <c r="A36" s="152"/>
      <c r="B36" s="321">
        <v>2</v>
      </c>
      <c r="C36" s="323" t="s">
        <v>183</v>
      </c>
      <c r="D36" s="300">
        <f t="shared" ref="D36:D37" si="36">SUM(E36:G36)</f>
        <v>1800</v>
      </c>
      <c r="E36" s="298">
        <f>'[1]2. Propagácia a marketing'!$K$46</f>
        <v>1800</v>
      </c>
      <c r="F36" s="298">
        <f>'[1]2. Propagácia a marketing'!$L$46</f>
        <v>0</v>
      </c>
      <c r="G36" s="299">
        <f>'[1]2. Propagácia a marketing'!$M$46</f>
        <v>0</v>
      </c>
      <c r="H36" s="300">
        <f t="shared" ref="H36:H37" si="37">SUM(I36:K36)</f>
        <v>1000</v>
      </c>
      <c r="I36" s="298">
        <f>'[1]2. Propagácia a marketing'!$N$46</f>
        <v>1000</v>
      </c>
      <c r="J36" s="298">
        <f>'[1]2. Propagácia a marketing'!$O$46</f>
        <v>0</v>
      </c>
      <c r="K36" s="316">
        <f>'[1]2. Propagácia a marketing'!$P$46</f>
        <v>0</v>
      </c>
      <c r="L36" s="300">
        <f t="shared" ref="L36:L37" si="38">SUM(M36:O36)</f>
        <v>0</v>
      </c>
      <c r="M36" s="298">
        <f>'[1]2. Propagácia a marketing'!$Q$46</f>
        <v>0</v>
      </c>
      <c r="N36" s="298">
        <f>'[1]2. Propagácia a marketing'!$R$46</f>
        <v>0</v>
      </c>
      <c r="O36" s="299">
        <f>'[1]2. Propagácia a marketing'!$S$46</f>
        <v>0</v>
      </c>
      <c r="P36" s="300">
        <f t="shared" ref="P36:P37" si="39">SUM(Q36:S36)</f>
        <v>1800</v>
      </c>
      <c r="Q36" s="298">
        <f>'[1]2. Propagácia a marketing'!$T$46</f>
        <v>1800</v>
      </c>
      <c r="R36" s="298">
        <f>'[1]2. Propagácia a marketing'!$U$46</f>
        <v>0</v>
      </c>
      <c r="S36" s="299">
        <f>'[1]2. Propagácia a marketing'!$V$46</f>
        <v>0</v>
      </c>
    </row>
    <row r="37" spans="1:19" ht="16.5" thickBot="1" x14ac:dyDescent="0.3">
      <c r="A37" s="155"/>
      <c r="B37" s="324" t="s">
        <v>184</v>
      </c>
      <c r="C37" s="325" t="s">
        <v>185</v>
      </c>
      <c r="D37" s="314">
        <f t="shared" si="36"/>
        <v>11250</v>
      </c>
      <c r="E37" s="315">
        <f>'[1]2. Propagácia a marketing'!$K$52</f>
        <v>11250</v>
      </c>
      <c r="F37" s="315">
        <f>'[1]2. Propagácia a marketing'!$L$52</f>
        <v>0</v>
      </c>
      <c r="G37" s="353">
        <f>'[1]2. Propagácia a marketing'!$M$52</f>
        <v>0</v>
      </c>
      <c r="H37" s="314">
        <f t="shared" si="37"/>
        <v>294.89999999999998</v>
      </c>
      <c r="I37" s="315">
        <f>'[1]2. Propagácia a marketing'!$N$52</f>
        <v>294.89999999999998</v>
      </c>
      <c r="J37" s="315">
        <f>'[1]2. Propagácia a marketing'!$O$52</f>
        <v>0</v>
      </c>
      <c r="K37" s="428">
        <f>'[1]2. Propagácia a marketing'!$P$52</f>
        <v>0</v>
      </c>
      <c r="L37" s="314">
        <f t="shared" si="38"/>
        <v>0</v>
      </c>
      <c r="M37" s="315">
        <f>'[1]2. Propagácia a marketing'!$Q$52</f>
        <v>0</v>
      </c>
      <c r="N37" s="315">
        <f>'[1]2. Propagácia a marketing'!$R$52</f>
        <v>0</v>
      </c>
      <c r="O37" s="353">
        <f>'[1]2. Propagácia a marketing'!$S$52</f>
        <v>0</v>
      </c>
      <c r="P37" s="314">
        <f t="shared" si="39"/>
        <v>11250</v>
      </c>
      <c r="Q37" s="315">
        <f>'[1]2. Propagácia a marketing'!$T$52</f>
        <v>11250</v>
      </c>
      <c r="R37" s="315">
        <f>'[1]2. Propagácia a marketing'!$U$52</f>
        <v>0</v>
      </c>
      <c r="S37" s="353">
        <f>'[1]2. Propagácia a marketing'!$V$52</f>
        <v>0</v>
      </c>
    </row>
    <row r="38" spans="1:19" s="154" customFormat="1" ht="15.75" x14ac:dyDescent="0.25">
      <c r="A38" s="153"/>
      <c r="B38" s="326" t="s">
        <v>186</v>
      </c>
      <c r="C38" s="327"/>
      <c r="D38" s="311">
        <f>D39+D40+D41+D46+D47</f>
        <v>2181845</v>
      </c>
      <c r="E38" s="312">
        <f t="shared" ref="E38:G38" si="40">E39+E40+E41+E46+E47</f>
        <v>299620</v>
      </c>
      <c r="F38" s="312">
        <f t="shared" si="40"/>
        <v>1882225</v>
      </c>
      <c r="G38" s="313">
        <f t="shared" si="40"/>
        <v>0</v>
      </c>
      <c r="H38" s="311">
        <f>H39+H40+H41+H46+H47</f>
        <v>141044.43</v>
      </c>
      <c r="I38" s="312">
        <f t="shared" ref="I38:K38" si="41">I39+I40+I41+I46+I47</f>
        <v>84029.93</v>
      </c>
      <c r="J38" s="312">
        <f t="shared" si="41"/>
        <v>57014.5</v>
      </c>
      <c r="K38" s="405">
        <f t="shared" si="41"/>
        <v>0</v>
      </c>
      <c r="L38" s="311">
        <f>L39+L40+L41+L46+L47</f>
        <v>194300</v>
      </c>
      <c r="M38" s="312">
        <f t="shared" ref="M38:O38" si="42">M39+M40+M41+M46+M47</f>
        <v>2300</v>
      </c>
      <c r="N38" s="312">
        <f t="shared" si="42"/>
        <v>192000</v>
      </c>
      <c r="O38" s="313">
        <f t="shared" si="42"/>
        <v>0</v>
      </c>
      <c r="P38" s="311">
        <f>P39+P40+P41+P46+P47</f>
        <v>2376145</v>
      </c>
      <c r="Q38" s="312">
        <f t="shared" ref="Q38:S38" si="43">Q39+Q40+Q41+Q46+Q47</f>
        <v>301920</v>
      </c>
      <c r="R38" s="312">
        <f t="shared" si="43"/>
        <v>2074225</v>
      </c>
      <c r="S38" s="313">
        <f t="shared" si="43"/>
        <v>0</v>
      </c>
    </row>
    <row r="39" spans="1:19" ht="15.75" x14ac:dyDescent="0.25">
      <c r="A39" s="148"/>
      <c r="B39" s="321" t="s">
        <v>187</v>
      </c>
      <c r="C39" s="323" t="s">
        <v>188</v>
      </c>
      <c r="D39" s="300">
        <f>SUM(E39:G39)</f>
        <v>54480</v>
      </c>
      <c r="E39" s="298">
        <f>'[1]3.Interné služby'!$K$4</f>
        <v>50600</v>
      </c>
      <c r="F39" s="298">
        <f>'[1]3.Interné služby'!$L$4</f>
        <v>3880</v>
      </c>
      <c r="G39" s="299">
        <f>'[1]3.Interné služby'!$M$4</f>
        <v>0</v>
      </c>
      <c r="H39" s="300">
        <f>SUM(I39:K39)</f>
        <v>17146.64</v>
      </c>
      <c r="I39" s="298">
        <f>'[1]3.Interné služby'!$N$4</f>
        <v>13276.64</v>
      </c>
      <c r="J39" s="298">
        <f>'[1]3.Interné služby'!$O$4</f>
        <v>3870</v>
      </c>
      <c r="K39" s="316">
        <f>'[1]3.Interné služby'!$P$4</f>
        <v>0</v>
      </c>
      <c r="L39" s="300">
        <f>SUM(M39:O39)</f>
        <v>0</v>
      </c>
      <c r="M39" s="298">
        <f>'[1]3.Interné služby'!$Q$4</f>
        <v>0</v>
      </c>
      <c r="N39" s="298">
        <f>'[1]3.Interné služby'!$R$4</f>
        <v>0</v>
      </c>
      <c r="O39" s="299">
        <f>'[1]3.Interné služby'!$S$4</f>
        <v>0</v>
      </c>
      <c r="P39" s="300">
        <f>SUM(Q39:S39)</f>
        <v>54480</v>
      </c>
      <c r="Q39" s="298">
        <f>'[1]3.Interné služby'!$T$4</f>
        <v>50600</v>
      </c>
      <c r="R39" s="298">
        <f>'[1]3.Interné služby'!$U$4</f>
        <v>3880</v>
      </c>
      <c r="S39" s="299">
        <f>'[1]3.Interné služby'!$V$4</f>
        <v>0</v>
      </c>
    </row>
    <row r="40" spans="1:19" ht="15.75" x14ac:dyDescent="0.25">
      <c r="A40" s="155"/>
      <c r="B40" s="321" t="s">
        <v>189</v>
      </c>
      <c r="C40" s="323" t="s">
        <v>190</v>
      </c>
      <c r="D40" s="300">
        <f>SUM(E40:G40)</f>
        <v>7100</v>
      </c>
      <c r="E40" s="298">
        <f>'[1]3.Interné služby'!$K$18</f>
        <v>7100</v>
      </c>
      <c r="F40" s="298">
        <f>'[1]3.Interné služby'!$L$18</f>
        <v>0</v>
      </c>
      <c r="G40" s="299">
        <f>'[1]3.Interné služby'!$M$18</f>
        <v>0</v>
      </c>
      <c r="H40" s="300">
        <f>SUM(I40:K40)</f>
        <v>992.59</v>
      </c>
      <c r="I40" s="298">
        <f>'[1]3.Interné služby'!$N$18</f>
        <v>992.59</v>
      </c>
      <c r="J40" s="298">
        <f>'[1]3.Interné služby'!$O$18</f>
        <v>0</v>
      </c>
      <c r="K40" s="316">
        <f>'[1]3.Interné služby'!$P$18</f>
        <v>0</v>
      </c>
      <c r="L40" s="300">
        <f>SUM(M40:O40)</f>
        <v>0</v>
      </c>
      <c r="M40" s="298">
        <f>'[1]3.Interné služby'!$Q$18</f>
        <v>0</v>
      </c>
      <c r="N40" s="298">
        <f>'[1]3.Interné služby'!$R$18</f>
        <v>0</v>
      </c>
      <c r="O40" s="299">
        <f>'[1]3.Interné služby'!$S$18</f>
        <v>0</v>
      </c>
      <c r="P40" s="300">
        <f>SUM(Q40:S40)</f>
        <v>7100</v>
      </c>
      <c r="Q40" s="298">
        <f>'[1]3.Interné služby'!$T$18</f>
        <v>7100</v>
      </c>
      <c r="R40" s="298">
        <f>'[1]3.Interné služby'!$U$18</f>
        <v>0</v>
      </c>
      <c r="S40" s="299">
        <f>'[1]3.Interné služby'!$V$18</f>
        <v>0</v>
      </c>
    </row>
    <row r="41" spans="1:19" ht="15.75" x14ac:dyDescent="0.25">
      <c r="A41" s="152"/>
      <c r="B41" s="321" t="s">
        <v>191</v>
      </c>
      <c r="C41" s="323" t="s">
        <v>192</v>
      </c>
      <c r="D41" s="300">
        <f>SUM(D42:D45)</f>
        <v>2113165</v>
      </c>
      <c r="E41" s="298">
        <f t="shared" ref="E41:G41" si="44">SUM(E42:E45)</f>
        <v>234820</v>
      </c>
      <c r="F41" s="298">
        <f t="shared" si="44"/>
        <v>1878345</v>
      </c>
      <c r="G41" s="299">
        <f t="shared" si="44"/>
        <v>0</v>
      </c>
      <c r="H41" s="300">
        <f>SUM(H42:H45)</f>
        <v>119831.79999999999</v>
      </c>
      <c r="I41" s="298">
        <f t="shared" ref="I41:K41" si="45">SUM(I42:I45)</f>
        <v>66687.3</v>
      </c>
      <c r="J41" s="298">
        <f t="shared" si="45"/>
        <v>53144.5</v>
      </c>
      <c r="K41" s="316">
        <f t="shared" si="45"/>
        <v>0</v>
      </c>
      <c r="L41" s="300">
        <f>SUM(L42:L45)</f>
        <v>194300</v>
      </c>
      <c r="M41" s="298">
        <f t="shared" ref="M41:O41" si="46">SUM(M42:M45)</f>
        <v>2300</v>
      </c>
      <c r="N41" s="298">
        <f t="shared" si="46"/>
        <v>192000</v>
      </c>
      <c r="O41" s="299">
        <f t="shared" si="46"/>
        <v>0</v>
      </c>
      <c r="P41" s="300">
        <f>SUM(P42:P45)</f>
        <v>2307465</v>
      </c>
      <c r="Q41" s="298">
        <f t="shared" ref="Q41:S41" si="47">SUM(Q42:Q45)</f>
        <v>237120</v>
      </c>
      <c r="R41" s="298">
        <f t="shared" si="47"/>
        <v>2070345</v>
      </c>
      <c r="S41" s="299">
        <f t="shared" si="47"/>
        <v>0</v>
      </c>
    </row>
    <row r="42" spans="1:19" ht="15.75" x14ac:dyDescent="0.25">
      <c r="A42" s="152"/>
      <c r="B42" s="321">
        <v>1</v>
      </c>
      <c r="C42" s="323" t="s">
        <v>193</v>
      </c>
      <c r="D42" s="300">
        <f>SUM(E42:G42)</f>
        <v>1800</v>
      </c>
      <c r="E42" s="298">
        <f>'[1]3.Interné služby'!$K$24</f>
        <v>1800</v>
      </c>
      <c r="F42" s="298">
        <f>'[1]3.Interné služby'!$L$24</f>
        <v>0</v>
      </c>
      <c r="G42" s="299">
        <f>'[1]3.Interné služby'!$M$24</f>
        <v>0</v>
      </c>
      <c r="H42" s="300">
        <f>SUM(I42:K42)</f>
        <v>849.53</v>
      </c>
      <c r="I42" s="298">
        <f>'[1]3.Interné služby'!$N$24</f>
        <v>849.53</v>
      </c>
      <c r="J42" s="298">
        <f>'[1]3.Interné služby'!$O$24</f>
        <v>0</v>
      </c>
      <c r="K42" s="316">
        <f>'[1]3.Interné služby'!$P$24</f>
        <v>0</v>
      </c>
      <c r="L42" s="300">
        <f>SUM(M42:O42)</f>
        <v>0</v>
      </c>
      <c r="M42" s="298">
        <f>'[1]3.Interné služby'!$Q$24</f>
        <v>0</v>
      </c>
      <c r="N42" s="298">
        <f>'[1]3.Interné služby'!$R$24</f>
        <v>0</v>
      </c>
      <c r="O42" s="299">
        <f>'[1]3.Interné služby'!$S$24</f>
        <v>0</v>
      </c>
      <c r="P42" s="300">
        <f>SUM(Q42:S42)</f>
        <v>1800</v>
      </c>
      <c r="Q42" s="298">
        <f>'[1]3.Interné služby'!$T$24</f>
        <v>1800</v>
      </c>
      <c r="R42" s="298">
        <f>'[1]3.Interné služby'!$U$24</f>
        <v>0</v>
      </c>
      <c r="S42" s="299">
        <f>'[1]3.Interné služby'!$V$24</f>
        <v>0</v>
      </c>
    </row>
    <row r="43" spans="1:19" ht="15.75" x14ac:dyDescent="0.25">
      <c r="A43" s="152"/>
      <c r="B43" s="321">
        <v>2</v>
      </c>
      <c r="C43" s="323" t="s">
        <v>194</v>
      </c>
      <c r="D43" s="300">
        <f t="shared" ref="D43:D45" si="48">SUM(E43:G43)</f>
        <v>2300</v>
      </c>
      <c r="E43" s="298">
        <f>'[1]3.Interné služby'!$K$29</f>
        <v>2300</v>
      </c>
      <c r="F43" s="298">
        <f>'[1]3.Interné služby'!$L$29</f>
        <v>0</v>
      </c>
      <c r="G43" s="299">
        <f>'[1]3.Interné služby'!$M$29</f>
        <v>0</v>
      </c>
      <c r="H43" s="300">
        <f t="shared" ref="H43:H45" si="49">SUM(I43:K43)</f>
        <v>1090.5899999999999</v>
      </c>
      <c r="I43" s="298">
        <f>'[1]3.Interné služby'!$N$29</f>
        <v>1090.5899999999999</v>
      </c>
      <c r="J43" s="298">
        <f>'[1]3.Interné služby'!$O$29</f>
        <v>0</v>
      </c>
      <c r="K43" s="316">
        <f>'[1]3.Interné služby'!$P$29</f>
        <v>0</v>
      </c>
      <c r="L43" s="300">
        <f t="shared" ref="L43:L45" si="50">SUM(M43:O43)</f>
        <v>0</v>
      </c>
      <c r="M43" s="298">
        <f>'[1]3.Interné služby'!$Q$29</f>
        <v>0</v>
      </c>
      <c r="N43" s="298">
        <f>'[1]3.Interné služby'!$R$29</f>
        <v>0</v>
      </c>
      <c r="O43" s="299">
        <f>'[1]3.Interné služby'!$S$29</f>
        <v>0</v>
      </c>
      <c r="P43" s="300">
        <f t="shared" ref="P43:P45" si="51">SUM(Q43:S43)</f>
        <v>2300</v>
      </c>
      <c r="Q43" s="298">
        <f>'[1]3.Interné služby'!$T$29</f>
        <v>2300</v>
      </c>
      <c r="R43" s="298">
        <f>'[1]3.Interné služby'!$U$29</f>
        <v>0</v>
      </c>
      <c r="S43" s="299">
        <f>'[1]3.Interné služby'!$V$29</f>
        <v>0</v>
      </c>
    </row>
    <row r="44" spans="1:19" ht="15.75" x14ac:dyDescent="0.25">
      <c r="A44" s="152"/>
      <c r="B44" s="321">
        <v>3</v>
      </c>
      <c r="C44" s="323" t="s">
        <v>195</v>
      </c>
      <c r="D44" s="300">
        <f t="shared" si="48"/>
        <v>2046760</v>
      </c>
      <c r="E44" s="298">
        <f>'[1]3.Interné služby'!$K$32</f>
        <v>214720</v>
      </c>
      <c r="F44" s="298">
        <f>'[1]3.Interné služby'!$L$32</f>
        <v>1832040</v>
      </c>
      <c r="G44" s="299">
        <f>'[1]3.Interné služby'!$M$32</f>
        <v>0</v>
      </c>
      <c r="H44" s="300">
        <f t="shared" si="49"/>
        <v>71487.179999999993</v>
      </c>
      <c r="I44" s="298">
        <f>'[1]3.Interné služby'!$N$32</f>
        <v>64647.18</v>
      </c>
      <c r="J44" s="298">
        <f>'[1]3.Interné služby'!$O$32</f>
        <v>6840</v>
      </c>
      <c r="K44" s="316">
        <f>'[1]3.Interné služby'!$P$32</f>
        <v>0</v>
      </c>
      <c r="L44" s="300">
        <f t="shared" si="50"/>
        <v>179300</v>
      </c>
      <c r="M44" s="298">
        <f>'[1]3.Interné služby'!$Q$32</f>
        <v>2300</v>
      </c>
      <c r="N44" s="298">
        <f>'[1]3.Interné služby'!$R$32</f>
        <v>177000</v>
      </c>
      <c r="O44" s="299">
        <f>'[1]3.Interné služby'!$S$32</f>
        <v>0</v>
      </c>
      <c r="P44" s="300">
        <f t="shared" si="51"/>
        <v>2226060</v>
      </c>
      <c r="Q44" s="298">
        <f>'[1]3.Interné služby'!$T$32</f>
        <v>217020</v>
      </c>
      <c r="R44" s="298">
        <f>'[1]3.Interné služby'!$U$32</f>
        <v>2009040</v>
      </c>
      <c r="S44" s="299">
        <f>'[1]3.Interné služby'!$V$32</f>
        <v>0</v>
      </c>
    </row>
    <row r="45" spans="1:19" ht="15.75" x14ac:dyDescent="0.25">
      <c r="A45" s="152"/>
      <c r="B45" s="321">
        <v>4</v>
      </c>
      <c r="C45" s="323" t="s">
        <v>196</v>
      </c>
      <c r="D45" s="300">
        <f t="shared" si="48"/>
        <v>62305</v>
      </c>
      <c r="E45" s="298">
        <f>'[1]3.Interné služby'!$K$85</f>
        <v>16000</v>
      </c>
      <c r="F45" s="298">
        <f>'[1]3.Interné služby'!$L$85</f>
        <v>46305</v>
      </c>
      <c r="G45" s="299">
        <f>'[1]3.Interné služby'!$M$85</f>
        <v>0</v>
      </c>
      <c r="H45" s="300">
        <f t="shared" si="49"/>
        <v>46404.5</v>
      </c>
      <c r="I45" s="298">
        <f>'[1]3.Interné služby'!$N$85</f>
        <v>100</v>
      </c>
      <c r="J45" s="298">
        <f>'[1]3.Interné služby'!$O$85</f>
        <v>46304.5</v>
      </c>
      <c r="K45" s="316">
        <f>'[1]3.Interné služby'!$P$85</f>
        <v>0</v>
      </c>
      <c r="L45" s="300">
        <f t="shared" si="50"/>
        <v>15000</v>
      </c>
      <c r="M45" s="298">
        <f>'[1]3.Interné služby'!$Q$85</f>
        <v>0</v>
      </c>
      <c r="N45" s="298">
        <f>'[1]3.Interné služby'!$R$85</f>
        <v>15000</v>
      </c>
      <c r="O45" s="299">
        <f>'[1]3.Interné služby'!$S$85</f>
        <v>0</v>
      </c>
      <c r="P45" s="300">
        <f t="shared" si="51"/>
        <v>77305</v>
      </c>
      <c r="Q45" s="298">
        <f>'[1]3.Interné služby'!$T$85</f>
        <v>16000</v>
      </c>
      <c r="R45" s="298">
        <f>'[1]3.Interné služby'!$U$85</f>
        <v>61305</v>
      </c>
      <c r="S45" s="299">
        <f>'[1]3.Interné služby'!$V$85</f>
        <v>0</v>
      </c>
    </row>
    <row r="46" spans="1:19" ht="15.75" x14ac:dyDescent="0.25">
      <c r="A46" s="152"/>
      <c r="B46" s="321" t="s">
        <v>197</v>
      </c>
      <c r="C46" s="323" t="s">
        <v>198</v>
      </c>
      <c r="D46" s="300">
        <f>SUM(E46:G46)</f>
        <v>6500</v>
      </c>
      <c r="E46" s="298">
        <f>'[1]3.Interné služby'!$K$89</f>
        <v>6500</v>
      </c>
      <c r="F46" s="298">
        <f>'[1]3.Interné služby'!$L$89</f>
        <v>0</v>
      </c>
      <c r="G46" s="299">
        <f>'[1]3.Interné služby'!$M$89</f>
        <v>0</v>
      </c>
      <c r="H46" s="300">
        <f>SUM(I46:K46)</f>
        <v>3073.4</v>
      </c>
      <c r="I46" s="298">
        <f>'[1]3.Interné služby'!$N$89</f>
        <v>3073.4</v>
      </c>
      <c r="J46" s="298">
        <f>'[1]3.Interné služby'!$O$89</f>
        <v>0</v>
      </c>
      <c r="K46" s="316">
        <f>'[1]3.Interné služby'!$P$89</f>
        <v>0</v>
      </c>
      <c r="L46" s="300">
        <f>SUM(M46:O46)</f>
        <v>0</v>
      </c>
      <c r="M46" s="298">
        <f>'[1]3.Interné služby'!$Q$89</f>
        <v>0</v>
      </c>
      <c r="N46" s="298">
        <f>'[1]3.Interné služby'!$R$89</f>
        <v>0</v>
      </c>
      <c r="O46" s="299">
        <f>'[1]3.Interné služby'!$S$89</f>
        <v>0</v>
      </c>
      <c r="P46" s="300">
        <f>SUM(Q46:S46)</f>
        <v>6500</v>
      </c>
      <c r="Q46" s="298">
        <f>'[1]3.Interné služby'!$T$89</f>
        <v>6500</v>
      </c>
      <c r="R46" s="298">
        <f>'[1]3.Interné služby'!$U$89</f>
        <v>0</v>
      </c>
      <c r="S46" s="299">
        <f>'[1]3.Interné služby'!$V$89</f>
        <v>0</v>
      </c>
    </row>
    <row r="47" spans="1:19" ht="16.5" thickBot="1" x14ac:dyDescent="0.3">
      <c r="A47" s="152"/>
      <c r="B47" s="329" t="s">
        <v>199</v>
      </c>
      <c r="C47" s="325" t="s">
        <v>200</v>
      </c>
      <c r="D47" s="314">
        <f t="shared" ref="D47" si="52">SUM(E47:G47)</f>
        <v>600</v>
      </c>
      <c r="E47" s="315">
        <f>'[1]3.Interné služby'!$K$95</f>
        <v>600</v>
      </c>
      <c r="F47" s="315">
        <f>'[1]3.Interné služby'!$L$95</f>
        <v>0</v>
      </c>
      <c r="G47" s="353">
        <f>'[1]3.Interné služby'!$M$95</f>
        <v>0</v>
      </c>
      <c r="H47" s="314">
        <f t="shared" ref="H47" si="53">SUM(I47:K47)</f>
        <v>0</v>
      </c>
      <c r="I47" s="315">
        <f>'[1]3.Interné služby'!$N$95</f>
        <v>0</v>
      </c>
      <c r="J47" s="315">
        <f>'[1]3.Interné služby'!$O$95</f>
        <v>0</v>
      </c>
      <c r="K47" s="428">
        <f>'[1]3.Interné služby'!$P$95</f>
        <v>0</v>
      </c>
      <c r="L47" s="314">
        <f t="shared" ref="L47" si="54">SUM(M47:O47)</f>
        <v>0</v>
      </c>
      <c r="M47" s="315">
        <f>'[1]3.Interné služby'!$Q$95</f>
        <v>0</v>
      </c>
      <c r="N47" s="315">
        <f>'[1]3.Interné služby'!$R$95</f>
        <v>0</v>
      </c>
      <c r="O47" s="353">
        <f>'[1]3.Interné služby'!$S$95</f>
        <v>0</v>
      </c>
      <c r="P47" s="314">
        <f t="shared" ref="P47" si="55">SUM(Q47:S47)</f>
        <v>600</v>
      </c>
      <c r="Q47" s="315">
        <f>'[1]3.Interné služby'!$T$95</f>
        <v>600</v>
      </c>
      <c r="R47" s="315">
        <f>'[1]3.Interné služby'!$U$95</f>
        <v>0</v>
      </c>
      <c r="S47" s="353">
        <f>'[1]3.Interné služby'!$V$95</f>
        <v>0</v>
      </c>
    </row>
    <row r="48" spans="1:19" s="154" customFormat="1" ht="15.75" x14ac:dyDescent="0.25">
      <c r="B48" s="330" t="s">
        <v>201</v>
      </c>
      <c r="C48" s="331"/>
      <c r="D48" s="311">
        <f>D49+D50+D53</f>
        <v>48935</v>
      </c>
      <c r="E48" s="312">
        <f t="shared" ref="E48:G48" si="56">E49+E50+E53</f>
        <v>48935</v>
      </c>
      <c r="F48" s="312">
        <f t="shared" si="56"/>
        <v>0</v>
      </c>
      <c r="G48" s="405">
        <f t="shared" si="56"/>
        <v>0</v>
      </c>
      <c r="H48" s="311">
        <f>H49+H50+H53</f>
        <v>18652.23</v>
      </c>
      <c r="I48" s="312">
        <f t="shared" ref="I48:K48" si="57">I49+I50+I53</f>
        <v>18652.23</v>
      </c>
      <c r="J48" s="312">
        <f t="shared" si="57"/>
        <v>0</v>
      </c>
      <c r="K48" s="405">
        <f t="shared" si="57"/>
        <v>0</v>
      </c>
      <c r="L48" s="311">
        <f>L49+L50+L53</f>
        <v>3000</v>
      </c>
      <c r="M48" s="312">
        <f t="shared" ref="M48:O48" si="58">M49+M50+M53</f>
        <v>3000</v>
      </c>
      <c r="N48" s="312">
        <f t="shared" si="58"/>
        <v>0</v>
      </c>
      <c r="O48" s="313">
        <f t="shared" si="58"/>
        <v>0</v>
      </c>
      <c r="P48" s="311">
        <f>P49+P50+P53</f>
        <v>51935</v>
      </c>
      <c r="Q48" s="312">
        <f t="shared" ref="Q48:S48" si="59">Q49+Q50+Q53</f>
        <v>51935</v>
      </c>
      <c r="R48" s="312">
        <f t="shared" si="59"/>
        <v>0</v>
      </c>
      <c r="S48" s="313">
        <f t="shared" si="59"/>
        <v>0</v>
      </c>
    </row>
    <row r="49" spans="1:19" ht="15.75" x14ac:dyDescent="0.25">
      <c r="A49" s="152"/>
      <c r="B49" s="321" t="s">
        <v>202</v>
      </c>
      <c r="C49" s="323" t="s">
        <v>203</v>
      </c>
      <c r="D49" s="300">
        <f>SUM(E49:G49)</f>
        <v>27750</v>
      </c>
      <c r="E49" s="298">
        <f>'[1]4.Služby občanov'!$K$4</f>
        <v>27750</v>
      </c>
      <c r="F49" s="298">
        <f>'[1]4.Služby občanov'!$L$4</f>
        <v>0</v>
      </c>
      <c r="G49" s="316">
        <f>'[1]4.Služby občanov'!$M$4</f>
        <v>0</v>
      </c>
      <c r="H49" s="300">
        <f>SUM(I49:K49)</f>
        <v>11962.17</v>
      </c>
      <c r="I49" s="298">
        <f>'[1]4.Služby občanov'!$N$4</f>
        <v>11962.17</v>
      </c>
      <c r="J49" s="298">
        <f>'[1]4.Služby občanov'!$O$4</f>
        <v>0</v>
      </c>
      <c r="K49" s="316">
        <f>'[1]4.Služby občanov'!$P$4</f>
        <v>0</v>
      </c>
      <c r="L49" s="300">
        <f>SUM(M49:O49)</f>
        <v>3000</v>
      </c>
      <c r="M49" s="298">
        <f>'[1]4.Služby občanov'!$Q$4</f>
        <v>3000</v>
      </c>
      <c r="N49" s="298">
        <f>'[1]4.Služby občanov'!$R$4</f>
        <v>0</v>
      </c>
      <c r="O49" s="299">
        <f>'[1]4.Služby občanov'!$S$4</f>
        <v>0</v>
      </c>
      <c r="P49" s="300">
        <f>SUM(Q49:S49)</f>
        <v>30750</v>
      </c>
      <c r="Q49" s="298">
        <f>'[1]4.Služby občanov'!$T$4</f>
        <v>30750</v>
      </c>
      <c r="R49" s="298">
        <f>'[1]4.Služby občanov'!$U$4</f>
        <v>0</v>
      </c>
      <c r="S49" s="299">
        <f>'[1]4.Služby občanov'!$V$4</f>
        <v>0</v>
      </c>
    </row>
    <row r="50" spans="1:19" ht="15.75" x14ac:dyDescent="0.25">
      <c r="A50" s="156"/>
      <c r="B50" s="321" t="s">
        <v>204</v>
      </c>
      <c r="C50" s="323" t="s">
        <v>205</v>
      </c>
      <c r="D50" s="300">
        <f>SUM(D51:D52)</f>
        <v>21185</v>
      </c>
      <c r="E50" s="298">
        <f t="shared" ref="E50:G50" si="60">SUM(E51:E52)</f>
        <v>21185</v>
      </c>
      <c r="F50" s="298">
        <f t="shared" si="60"/>
        <v>0</v>
      </c>
      <c r="G50" s="316">
        <f t="shared" si="60"/>
        <v>0</v>
      </c>
      <c r="H50" s="300">
        <f>SUM(H51:H52)</f>
        <v>6690.06</v>
      </c>
      <c r="I50" s="298">
        <f t="shared" ref="I50:K50" si="61">SUM(I51:I52)</f>
        <v>6690.06</v>
      </c>
      <c r="J50" s="298">
        <f t="shared" si="61"/>
        <v>0</v>
      </c>
      <c r="K50" s="316">
        <f t="shared" si="61"/>
        <v>0</v>
      </c>
      <c r="L50" s="300">
        <f>SUM(L51:L52)</f>
        <v>0</v>
      </c>
      <c r="M50" s="298">
        <f t="shared" ref="M50:O50" si="62">SUM(M51:M52)</f>
        <v>0</v>
      </c>
      <c r="N50" s="298">
        <f t="shared" si="62"/>
        <v>0</v>
      </c>
      <c r="O50" s="299">
        <f t="shared" si="62"/>
        <v>0</v>
      </c>
      <c r="P50" s="300">
        <f>SUM(P51:P52)</f>
        <v>21185</v>
      </c>
      <c r="Q50" s="298">
        <f t="shared" ref="Q50:S50" si="63">SUM(Q51:Q52)</f>
        <v>21185</v>
      </c>
      <c r="R50" s="298">
        <f t="shared" si="63"/>
        <v>0</v>
      </c>
      <c r="S50" s="299">
        <f t="shared" si="63"/>
        <v>0</v>
      </c>
    </row>
    <row r="51" spans="1:19" ht="15.75" x14ac:dyDescent="0.25">
      <c r="A51" s="156"/>
      <c r="B51" s="321">
        <v>1</v>
      </c>
      <c r="C51" s="323" t="s">
        <v>206</v>
      </c>
      <c r="D51" s="300">
        <f>SUM(E51:G51)</f>
        <v>21185</v>
      </c>
      <c r="E51" s="298">
        <f>'[1]4.Služby občanov'!$K$17</f>
        <v>21185</v>
      </c>
      <c r="F51" s="298">
        <f>'[1]4.Služby občanov'!$L$17</f>
        <v>0</v>
      </c>
      <c r="G51" s="316">
        <f>'[1]4.Služby občanov'!$M$17</f>
        <v>0</v>
      </c>
      <c r="H51" s="300">
        <f>SUM(I51:K51)</f>
        <v>6690.06</v>
      </c>
      <c r="I51" s="298">
        <f>'[1]4.Služby občanov'!$N$17</f>
        <v>6690.06</v>
      </c>
      <c r="J51" s="298">
        <f>'[1]4.Služby občanov'!$O$17</f>
        <v>0</v>
      </c>
      <c r="K51" s="316">
        <f>'[1]4.Služby občanov'!$P$17</f>
        <v>0</v>
      </c>
      <c r="L51" s="300">
        <f>SUM(M51:O51)</f>
        <v>0</v>
      </c>
      <c r="M51" s="298">
        <f>'[1]4.Služby občanov'!$Q$17</f>
        <v>0</v>
      </c>
      <c r="N51" s="298">
        <f>'[1]4.Služby občanov'!$R$17</f>
        <v>0</v>
      </c>
      <c r="O51" s="299">
        <f>'[1]4.Služby občanov'!$S$17</f>
        <v>0</v>
      </c>
      <c r="P51" s="300">
        <f>SUM(Q51:S51)</f>
        <v>21185</v>
      </c>
      <c r="Q51" s="298">
        <f>'[1]4.Služby občanov'!$T$17</f>
        <v>21185</v>
      </c>
      <c r="R51" s="298">
        <f>'[1]4.Služby občanov'!$U$17</f>
        <v>0</v>
      </c>
      <c r="S51" s="299">
        <f>'[1]4.Služby občanov'!$V$17</f>
        <v>0</v>
      </c>
    </row>
    <row r="52" spans="1:19" ht="15.75" x14ac:dyDescent="0.25">
      <c r="A52" s="156"/>
      <c r="B52" s="321">
        <v>2</v>
      </c>
      <c r="C52" s="323" t="s">
        <v>207</v>
      </c>
      <c r="D52" s="300">
        <f t="shared" ref="D52:D53" si="64">SUM(E52:G52)</f>
        <v>0</v>
      </c>
      <c r="E52" s="298">
        <f>'[1]4.Služby občanov'!$K$27</f>
        <v>0</v>
      </c>
      <c r="F52" s="298">
        <f>'[1]4.Služby občanov'!$L$27</f>
        <v>0</v>
      </c>
      <c r="G52" s="316">
        <f>'[1]4.Služby občanov'!$M$27</f>
        <v>0</v>
      </c>
      <c r="H52" s="300">
        <f t="shared" ref="H52:H53" si="65">SUM(I52:K52)</f>
        <v>0</v>
      </c>
      <c r="I52" s="298">
        <f>'[1]4.Služby občanov'!$N$27</f>
        <v>0</v>
      </c>
      <c r="J52" s="298">
        <f>'[1]4.Služby občanov'!$O$27</f>
        <v>0</v>
      </c>
      <c r="K52" s="316">
        <f>'[1]4.Služby občanov'!$P$27</f>
        <v>0</v>
      </c>
      <c r="L52" s="300">
        <f t="shared" ref="L52:L53" si="66">SUM(M52:O52)</f>
        <v>0</v>
      </c>
      <c r="M52" s="298">
        <f>'[1]4.Služby občanov'!$Q$27</f>
        <v>0</v>
      </c>
      <c r="N52" s="298">
        <f>'[1]4.Služby občanov'!$R$27</f>
        <v>0</v>
      </c>
      <c r="O52" s="299">
        <f>'[1]4.Služby občanov'!$S$27</f>
        <v>0</v>
      </c>
      <c r="P52" s="300">
        <f t="shared" ref="P52:P53" si="67">SUM(Q52:S52)</f>
        <v>0</v>
      </c>
      <c r="Q52" s="298">
        <f>'[1]4.Služby občanov'!$T$27</f>
        <v>0</v>
      </c>
      <c r="R52" s="298">
        <f>'[1]4.Služby občanov'!$U$27</f>
        <v>0</v>
      </c>
      <c r="S52" s="299">
        <f>'[1]4.Služby občanov'!$V$27</f>
        <v>0</v>
      </c>
    </row>
    <row r="53" spans="1:19" ht="16.5" outlineLevel="1" thickBot="1" x14ac:dyDescent="0.3">
      <c r="A53" s="156"/>
      <c r="B53" s="332" t="s">
        <v>208</v>
      </c>
      <c r="C53" s="325" t="s">
        <v>209</v>
      </c>
      <c r="D53" s="314">
        <f t="shared" si="64"/>
        <v>0</v>
      </c>
      <c r="E53" s="315">
        <f>'[1]4.Služby občanov'!$K$29</f>
        <v>0</v>
      </c>
      <c r="F53" s="315">
        <f>'[1]4.Služby občanov'!$L$29</f>
        <v>0</v>
      </c>
      <c r="G53" s="428">
        <f>'[1]4.Služby občanov'!$M$29</f>
        <v>0</v>
      </c>
      <c r="H53" s="314">
        <f t="shared" si="65"/>
        <v>0</v>
      </c>
      <c r="I53" s="315">
        <f>'[1]4.Služby občanov'!$N$29</f>
        <v>0</v>
      </c>
      <c r="J53" s="315">
        <f>'[1]4.Služby občanov'!$O$29</f>
        <v>0</v>
      </c>
      <c r="K53" s="428">
        <f>'[1]4.Služby občanov'!$P$29</f>
        <v>0</v>
      </c>
      <c r="L53" s="314">
        <f t="shared" si="66"/>
        <v>0</v>
      </c>
      <c r="M53" s="315">
        <f>'[1]4.Služby občanov'!$Q$29</f>
        <v>0</v>
      </c>
      <c r="N53" s="315">
        <f>'[1]4.Služby občanov'!$R$29</f>
        <v>0</v>
      </c>
      <c r="O53" s="353">
        <f>'[1]4.Služby občanov'!$S$29</f>
        <v>0</v>
      </c>
      <c r="P53" s="314">
        <f t="shared" si="67"/>
        <v>0</v>
      </c>
      <c r="Q53" s="315">
        <f>'[1]4.Služby občanov'!$T$29</f>
        <v>0</v>
      </c>
      <c r="R53" s="315">
        <f>'[1]4.Služby občanov'!$U$29</f>
        <v>0</v>
      </c>
      <c r="S53" s="353">
        <f>'[1]4.Služby občanov'!$V$29</f>
        <v>0</v>
      </c>
    </row>
    <row r="54" spans="1:19" s="154" customFormat="1" ht="15.75" x14ac:dyDescent="0.25">
      <c r="A54" s="156"/>
      <c r="B54" s="326" t="s">
        <v>210</v>
      </c>
      <c r="C54" s="333"/>
      <c r="D54" s="311">
        <f>D55+D60+D62+D61+D67</f>
        <v>1104760</v>
      </c>
      <c r="E54" s="312">
        <f>E55+E60+E62+E61+E67</f>
        <v>837760</v>
      </c>
      <c r="F54" s="312">
        <f t="shared" ref="F54:G54" si="68">F55+F60+F62+F61+F67</f>
        <v>252000</v>
      </c>
      <c r="G54" s="312">
        <f t="shared" si="68"/>
        <v>15000</v>
      </c>
      <c r="H54" s="311">
        <f>H55+H60+H62+H61+H67</f>
        <v>320813.58999999997</v>
      </c>
      <c r="I54" s="312">
        <f>I55+I60+I62+I61+I67</f>
        <v>297604.81999999995</v>
      </c>
      <c r="J54" s="312">
        <f t="shared" ref="J54:K54" si="69">J55+J60+J62+J61+J67</f>
        <v>18447.43</v>
      </c>
      <c r="K54" s="405">
        <f t="shared" si="69"/>
        <v>4761.34</v>
      </c>
      <c r="L54" s="311">
        <f>L55+L60+L62+L61+L67</f>
        <v>61597</v>
      </c>
      <c r="M54" s="312">
        <f>M55+M60+M62+M61+M67</f>
        <v>43150</v>
      </c>
      <c r="N54" s="312">
        <f t="shared" ref="N54:O54" si="70">N55+N60+N62+N61+N67</f>
        <v>18447</v>
      </c>
      <c r="O54" s="313">
        <f t="shared" si="70"/>
        <v>0</v>
      </c>
      <c r="P54" s="311">
        <f>P55+P60+P62+P61+P67</f>
        <v>1166357</v>
      </c>
      <c r="Q54" s="312">
        <f>Q55+Q60+Q62+Q61+Q67</f>
        <v>880910</v>
      </c>
      <c r="R54" s="312">
        <f t="shared" ref="R54:S54" si="71">R55+R60+R62+R61+R67</f>
        <v>270447</v>
      </c>
      <c r="S54" s="313">
        <f t="shared" si="71"/>
        <v>15000</v>
      </c>
    </row>
    <row r="55" spans="1:19" ht="15.75" x14ac:dyDescent="0.25">
      <c r="A55" s="156"/>
      <c r="B55" s="334" t="s">
        <v>211</v>
      </c>
      <c r="C55" s="322" t="s">
        <v>212</v>
      </c>
      <c r="D55" s="300">
        <f>SUM(D56:D60)</f>
        <v>698760</v>
      </c>
      <c r="E55" s="298">
        <f>SUM(E56:E60)</f>
        <v>683760</v>
      </c>
      <c r="F55" s="298">
        <f t="shared" ref="F55:G55" si="72">SUM(F56:F60)</f>
        <v>0</v>
      </c>
      <c r="G55" s="298">
        <f t="shared" si="72"/>
        <v>15000</v>
      </c>
      <c r="H55" s="300">
        <f>SUM(H56:H60)</f>
        <v>218933.95999999996</v>
      </c>
      <c r="I55" s="298">
        <f>SUM(I56:I60)</f>
        <v>214172.62</v>
      </c>
      <c r="J55" s="298">
        <f t="shared" ref="J55:K55" si="73">SUM(J56:J60)</f>
        <v>0</v>
      </c>
      <c r="K55" s="316">
        <f t="shared" si="73"/>
        <v>4761.34</v>
      </c>
      <c r="L55" s="300">
        <f>SUM(L56:L60)</f>
        <v>1250</v>
      </c>
      <c r="M55" s="298">
        <f>SUM(M56:M60)</f>
        <v>1250</v>
      </c>
      <c r="N55" s="298">
        <f t="shared" ref="N55:O55" si="74">SUM(N56:N60)</f>
        <v>0</v>
      </c>
      <c r="O55" s="299">
        <f t="shared" si="74"/>
        <v>0</v>
      </c>
      <c r="P55" s="300">
        <f>SUM(P56:P60)</f>
        <v>700010</v>
      </c>
      <c r="Q55" s="298">
        <f>SUM(Q56:Q60)</f>
        <v>685010</v>
      </c>
      <c r="R55" s="298">
        <f t="shared" ref="R55:S55" si="75">SUM(R56:R60)</f>
        <v>0</v>
      </c>
      <c r="S55" s="299">
        <f t="shared" si="75"/>
        <v>15000</v>
      </c>
    </row>
    <row r="56" spans="1:19" ht="15.75" x14ac:dyDescent="0.25">
      <c r="A56" s="156"/>
      <c r="B56" s="321">
        <v>1</v>
      </c>
      <c r="C56" s="323" t="s">
        <v>213</v>
      </c>
      <c r="D56" s="300">
        <f>SUM(E56:G56)</f>
        <v>505860</v>
      </c>
      <c r="E56" s="298">
        <f>'[1]5.Bezpečnosť, právo a por.'!$K$5</f>
        <v>490860</v>
      </c>
      <c r="F56" s="298">
        <f>'[1]5.Bezpečnosť, právo a por.'!$L$5</f>
        <v>0</v>
      </c>
      <c r="G56" s="299">
        <f>'[1]5.Bezpečnosť, právo a por.'!$M$5</f>
        <v>15000</v>
      </c>
      <c r="H56" s="300">
        <f>SUM(I56:K56)</f>
        <v>156058.41999999998</v>
      </c>
      <c r="I56" s="298">
        <f>'[1]5.Bezpečnosť, právo a por.'!$N$5</f>
        <v>151297.07999999999</v>
      </c>
      <c r="J56" s="298">
        <f>'[1]5.Bezpečnosť, právo a por.'!$O$5</f>
        <v>0</v>
      </c>
      <c r="K56" s="316">
        <f>'[1]5.Bezpečnosť, právo a por.'!$P$5</f>
        <v>4761.34</v>
      </c>
      <c r="L56" s="300">
        <f>SUM(M56:O56)</f>
        <v>0</v>
      </c>
      <c r="M56" s="298">
        <f>'[1]5.Bezpečnosť, právo a por.'!$Q$5</f>
        <v>0</v>
      </c>
      <c r="N56" s="298">
        <f>'[1]5.Bezpečnosť, právo a por.'!$R$5</f>
        <v>0</v>
      </c>
      <c r="O56" s="299">
        <f>'[1]5.Bezpečnosť, právo a por.'!$S$5</f>
        <v>0</v>
      </c>
      <c r="P56" s="300">
        <f>SUM(Q56:S56)</f>
        <v>505860</v>
      </c>
      <c r="Q56" s="298">
        <f>'[1]5.Bezpečnosť, právo a por.'!$T$5</f>
        <v>490860</v>
      </c>
      <c r="R56" s="298">
        <f>'[1]5.Bezpečnosť, právo a por.'!$U$5</f>
        <v>0</v>
      </c>
      <c r="S56" s="299">
        <f>'[1]5.Bezpečnosť, právo a por.'!$V$5</f>
        <v>15000</v>
      </c>
    </row>
    <row r="57" spans="1:19" ht="15.75" x14ac:dyDescent="0.25">
      <c r="A57" s="152"/>
      <c r="B57" s="321">
        <v>2</v>
      </c>
      <c r="C57" s="323" t="s">
        <v>214</v>
      </c>
      <c r="D57" s="300">
        <f t="shared" ref="D57:D60" si="76">SUM(E57:G57)</f>
        <v>97900</v>
      </c>
      <c r="E57" s="298">
        <f>'[1]5.Bezpečnosť, právo a por.'!$K$56</f>
        <v>97900</v>
      </c>
      <c r="F57" s="298">
        <f>'[1]5.Bezpečnosť, právo a por.'!$L$56</f>
        <v>0</v>
      </c>
      <c r="G57" s="299">
        <f>'[1]5.Bezpečnosť, právo a por.'!$M$56</f>
        <v>0</v>
      </c>
      <c r="H57" s="300">
        <f t="shared" ref="H57:H60" si="77">SUM(I57:K57)</f>
        <v>29570.15</v>
      </c>
      <c r="I57" s="298">
        <f>'[1]5.Bezpečnosť, právo a por.'!$N$56</f>
        <v>29570.15</v>
      </c>
      <c r="J57" s="298">
        <f>'[1]5.Bezpečnosť, právo a por.'!$O$56</f>
        <v>0</v>
      </c>
      <c r="K57" s="316">
        <f>'[1]5.Bezpečnosť, právo a por.'!$P$56</f>
        <v>0</v>
      </c>
      <c r="L57" s="300">
        <f t="shared" ref="L57:L60" si="78">SUM(M57:O57)</f>
        <v>0</v>
      </c>
      <c r="M57" s="298">
        <f>'[1]5.Bezpečnosť, právo a por.'!$Q$56</f>
        <v>0</v>
      </c>
      <c r="N57" s="298">
        <f>'[1]5.Bezpečnosť, právo a por.'!$R$56</f>
        <v>0</v>
      </c>
      <c r="O57" s="299">
        <f>'[1]5.Bezpečnosť, právo a por.'!$S$56</f>
        <v>0</v>
      </c>
      <c r="P57" s="300">
        <f t="shared" ref="P57:P60" si="79">SUM(Q57:S57)</f>
        <v>97900</v>
      </c>
      <c r="Q57" s="298">
        <f>'[1]5.Bezpečnosť, právo a por.'!$T$56</f>
        <v>97900</v>
      </c>
      <c r="R57" s="298">
        <f>'[1]5.Bezpečnosť, právo a por.'!$U$56</f>
        <v>0</v>
      </c>
      <c r="S57" s="299">
        <f>'[1]5.Bezpečnosť, právo a por.'!$V$56</f>
        <v>0</v>
      </c>
    </row>
    <row r="58" spans="1:19" ht="15.75" x14ac:dyDescent="0.25">
      <c r="A58" s="155"/>
      <c r="B58" s="321">
        <v>3</v>
      </c>
      <c r="C58" s="323" t="s">
        <v>215</v>
      </c>
      <c r="D58" s="300">
        <f t="shared" si="76"/>
        <v>46700</v>
      </c>
      <c r="E58" s="298">
        <f>'[1]5.Bezpečnosť, právo a por.'!$K$76</f>
        <v>46700</v>
      </c>
      <c r="F58" s="298">
        <f>'[1]5.Bezpečnosť, právo a por.'!$L$76</f>
        <v>0</v>
      </c>
      <c r="G58" s="299">
        <f>'[1]5.Bezpečnosť, právo a por.'!$M$76</f>
        <v>0</v>
      </c>
      <c r="H58" s="300">
        <f t="shared" si="77"/>
        <v>16708.28</v>
      </c>
      <c r="I58" s="298">
        <f>'[1]5.Bezpečnosť, právo a por.'!$N$76</f>
        <v>16708.28</v>
      </c>
      <c r="J58" s="298">
        <f>'[1]5.Bezpečnosť, právo a por.'!$O$76</f>
        <v>0</v>
      </c>
      <c r="K58" s="316">
        <f>'[1]5.Bezpečnosť, právo a por.'!$P$76</f>
        <v>0</v>
      </c>
      <c r="L58" s="300">
        <f t="shared" si="78"/>
        <v>0</v>
      </c>
      <c r="M58" s="298">
        <f>'[1]5.Bezpečnosť, právo a por.'!$Q$76</f>
        <v>0</v>
      </c>
      <c r="N58" s="298">
        <f>'[1]5.Bezpečnosť, právo a por.'!$R$76</f>
        <v>0</v>
      </c>
      <c r="O58" s="299">
        <f>'[1]5.Bezpečnosť, právo a por.'!$S$76</f>
        <v>0</v>
      </c>
      <c r="P58" s="300">
        <f t="shared" si="79"/>
        <v>46700</v>
      </c>
      <c r="Q58" s="298">
        <f>'[1]5.Bezpečnosť, právo a por.'!$T$76</f>
        <v>46700</v>
      </c>
      <c r="R58" s="298">
        <f>'[1]5.Bezpečnosť, právo a por.'!$U$76</f>
        <v>0</v>
      </c>
      <c r="S58" s="299">
        <f>'[1]5.Bezpečnosť, právo a por.'!$V$76</f>
        <v>0</v>
      </c>
    </row>
    <row r="59" spans="1:19" ht="15.75" x14ac:dyDescent="0.25">
      <c r="A59" s="155"/>
      <c r="B59" s="321">
        <v>4</v>
      </c>
      <c r="C59" s="323" t="s">
        <v>216</v>
      </c>
      <c r="D59" s="300">
        <f t="shared" si="76"/>
        <v>48300</v>
      </c>
      <c r="E59" s="298">
        <f>'[1]5.Bezpečnosť, právo a por.'!$K$79</f>
        <v>48300</v>
      </c>
      <c r="F59" s="298">
        <f>'[1]5.Bezpečnosť, právo a por.'!$L$79</f>
        <v>0</v>
      </c>
      <c r="G59" s="299">
        <f>'[1]5.Bezpečnosť, právo a por.'!$M$79</f>
        <v>0</v>
      </c>
      <c r="H59" s="300">
        <f t="shared" si="77"/>
        <v>16597.11</v>
      </c>
      <c r="I59" s="298">
        <f>'[1]5.Bezpečnosť, právo a por.'!$N$79</f>
        <v>16597.11</v>
      </c>
      <c r="J59" s="298">
        <f>'[1]5.Bezpečnosť, právo a por.'!$O$79</f>
        <v>0</v>
      </c>
      <c r="K59" s="316">
        <f>'[1]5.Bezpečnosť, právo a por.'!$P$79</f>
        <v>0</v>
      </c>
      <c r="L59" s="300">
        <f t="shared" si="78"/>
        <v>1250</v>
      </c>
      <c r="M59" s="298">
        <f>'[1]5.Bezpečnosť, právo a por.'!$Q$79</f>
        <v>1250</v>
      </c>
      <c r="N59" s="298">
        <f>'[1]5.Bezpečnosť, právo a por.'!$R$79</f>
        <v>0</v>
      </c>
      <c r="O59" s="299">
        <f>'[1]5.Bezpečnosť, právo a por.'!$S$79</f>
        <v>0</v>
      </c>
      <c r="P59" s="300">
        <f t="shared" si="79"/>
        <v>49550</v>
      </c>
      <c r="Q59" s="298">
        <f>'[1]5.Bezpečnosť, právo a por.'!$T$79</f>
        <v>49550</v>
      </c>
      <c r="R59" s="298">
        <f>'[1]5.Bezpečnosť, právo a por.'!$U$79</f>
        <v>0</v>
      </c>
      <c r="S59" s="299">
        <f>'[1]5.Bezpečnosť, právo a por.'!$V$79</f>
        <v>0</v>
      </c>
    </row>
    <row r="60" spans="1:19" ht="15.75" x14ac:dyDescent="0.25">
      <c r="A60" s="152"/>
      <c r="B60" s="334" t="s">
        <v>217</v>
      </c>
      <c r="C60" s="323" t="s">
        <v>218</v>
      </c>
      <c r="D60" s="300">
        <f t="shared" si="76"/>
        <v>0</v>
      </c>
      <c r="E60" s="298">
        <f>'[1]5.Bezpečnosť, právo a por.'!$K$87</f>
        <v>0</v>
      </c>
      <c r="F60" s="298">
        <f>'[1]5.Bezpečnosť, právo a por.'!$L$87</f>
        <v>0</v>
      </c>
      <c r="G60" s="299">
        <f>'[1]5.Bezpečnosť, právo a por.'!$M$87</f>
        <v>0</v>
      </c>
      <c r="H60" s="300">
        <f t="shared" si="77"/>
        <v>0</v>
      </c>
      <c r="I60" s="298">
        <f>'[1]5.Bezpečnosť, právo a por.'!$N$87</f>
        <v>0</v>
      </c>
      <c r="J60" s="298">
        <f>'[1]5.Bezpečnosť, právo a por.'!$O$87</f>
        <v>0</v>
      </c>
      <c r="K60" s="316">
        <f>'[1]5.Bezpečnosť, právo a por.'!$P$87</f>
        <v>0</v>
      </c>
      <c r="L60" s="300">
        <f t="shared" si="78"/>
        <v>0</v>
      </c>
      <c r="M60" s="298">
        <f>'[1]5.Bezpečnosť, právo a por.'!$Q$87</f>
        <v>0</v>
      </c>
      <c r="N60" s="298">
        <f>'[1]5.Bezpečnosť, právo a por.'!$R$87</f>
        <v>0</v>
      </c>
      <c r="O60" s="299">
        <f>'[1]5.Bezpečnosť, právo a por.'!$S$87</f>
        <v>0</v>
      </c>
      <c r="P60" s="300">
        <f t="shared" si="79"/>
        <v>0</v>
      </c>
      <c r="Q60" s="298">
        <f>'[1]5.Bezpečnosť, právo a por.'!$T$87</f>
        <v>0</v>
      </c>
      <c r="R60" s="298">
        <f>'[1]5.Bezpečnosť, právo a por.'!$U$87</f>
        <v>0</v>
      </c>
      <c r="S60" s="299">
        <f>'[1]5.Bezpečnosť, právo a por.'!$V$87</f>
        <v>0</v>
      </c>
    </row>
    <row r="61" spans="1:19" ht="15.75" x14ac:dyDescent="0.25">
      <c r="A61" s="152"/>
      <c r="B61" s="334" t="s">
        <v>219</v>
      </c>
      <c r="C61" s="323" t="s">
        <v>220</v>
      </c>
      <c r="D61" s="300">
        <f>SUM(E61:G61)</f>
        <v>4000</v>
      </c>
      <c r="E61" s="298">
        <f>'[1]5.Bezpečnosť, právo a por.'!$K$89</f>
        <v>4000</v>
      </c>
      <c r="F61" s="298">
        <f>'[1]5.Bezpečnosť, právo a por.'!$L$89</f>
        <v>0</v>
      </c>
      <c r="G61" s="299">
        <f>'[1]5.Bezpečnosť, právo a por.'!$M$89</f>
        <v>0</v>
      </c>
      <c r="H61" s="300">
        <f>SUM(I61:K61)</f>
        <v>692.09999999999991</v>
      </c>
      <c r="I61" s="298">
        <f>'[1]5.Bezpečnosť, právo a por.'!$N$89</f>
        <v>692.09999999999991</v>
      </c>
      <c r="J61" s="298">
        <f>'[1]5.Bezpečnosť, právo a por.'!$O$89</f>
        <v>0</v>
      </c>
      <c r="K61" s="316">
        <f>'[1]5.Bezpečnosť, právo a por.'!$P$89</f>
        <v>0</v>
      </c>
      <c r="L61" s="300">
        <f>SUM(M61:O61)</f>
        <v>1900</v>
      </c>
      <c r="M61" s="298">
        <f>'[1]5.Bezpečnosť, právo a por.'!$Q$89</f>
        <v>1900</v>
      </c>
      <c r="N61" s="298">
        <f>'[1]5.Bezpečnosť, právo a por.'!$R$89</f>
        <v>0</v>
      </c>
      <c r="O61" s="299">
        <f>'[1]5.Bezpečnosť, právo a por.'!$S$89</f>
        <v>0</v>
      </c>
      <c r="P61" s="300">
        <f>SUM(Q61:S61)</f>
        <v>5900</v>
      </c>
      <c r="Q61" s="298">
        <f>'[1]5.Bezpečnosť, právo a por.'!$T$89</f>
        <v>5900</v>
      </c>
      <c r="R61" s="298">
        <f>'[1]5.Bezpečnosť, právo a por.'!$U$89</f>
        <v>0</v>
      </c>
      <c r="S61" s="299">
        <f>'[1]5.Bezpečnosť, právo a por.'!$V$89</f>
        <v>0</v>
      </c>
    </row>
    <row r="62" spans="1:19" ht="15.75" x14ac:dyDescent="0.25">
      <c r="A62" s="152"/>
      <c r="B62" s="334" t="s">
        <v>221</v>
      </c>
      <c r="C62" s="323" t="s">
        <v>222</v>
      </c>
      <c r="D62" s="300">
        <f>SUM(D63:D66)</f>
        <v>395000</v>
      </c>
      <c r="E62" s="298">
        <f t="shared" ref="E62:G62" si="80">SUM(E63:E66)</f>
        <v>143000</v>
      </c>
      <c r="F62" s="298">
        <f t="shared" si="80"/>
        <v>252000</v>
      </c>
      <c r="G62" s="299">
        <f t="shared" si="80"/>
        <v>0</v>
      </c>
      <c r="H62" s="300">
        <f>SUM(H63:H66)</f>
        <v>101187.53</v>
      </c>
      <c r="I62" s="298">
        <f t="shared" ref="I62:K62" si="81">SUM(I63:I66)</f>
        <v>82740.100000000006</v>
      </c>
      <c r="J62" s="298">
        <f t="shared" si="81"/>
        <v>18447.43</v>
      </c>
      <c r="K62" s="316">
        <f t="shared" si="81"/>
        <v>0</v>
      </c>
      <c r="L62" s="300">
        <f>SUM(L63:L66)</f>
        <v>58447</v>
      </c>
      <c r="M62" s="298">
        <f t="shared" ref="M62:O62" si="82">SUM(M63:M66)</f>
        <v>40000</v>
      </c>
      <c r="N62" s="298">
        <f t="shared" si="82"/>
        <v>18447</v>
      </c>
      <c r="O62" s="299">
        <f t="shared" si="82"/>
        <v>0</v>
      </c>
      <c r="P62" s="300">
        <f>SUM(P63:P66)</f>
        <v>453447</v>
      </c>
      <c r="Q62" s="298">
        <f t="shared" ref="Q62:S62" si="83">SUM(Q63:Q66)</f>
        <v>183000</v>
      </c>
      <c r="R62" s="298">
        <f t="shared" si="83"/>
        <v>270447</v>
      </c>
      <c r="S62" s="299">
        <f t="shared" si="83"/>
        <v>0</v>
      </c>
    </row>
    <row r="63" spans="1:19" ht="15.75" x14ac:dyDescent="0.25">
      <c r="A63" s="152"/>
      <c r="B63" s="321">
        <v>1</v>
      </c>
      <c r="C63" s="323" t="s">
        <v>223</v>
      </c>
      <c r="D63" s="300">
        <f>SUM(E63:G63)</f>
        <v>257000</v>
      </c>
      <c r="E63" s="298">
        <f>'[1]5.Bezpečnosť, právo a por.'!$K$105</f>
        <v>5000</v>
      </c>
      <c r="F63" s="298">
        <f>'[1]5.Bezpečnosť, právo a por.'!$L$105</f>
        <v>252000</v>
      </c>
      <c r="G63" s="299">
        <f>'[1]5.Bezpečnosť, právo a por.'!$M$105</f>
        <v>0</v>
      </c>
      <c r="H63" s="300">
        <f>SUM(I63:K63)</f>
        <v>18447.43</v>
      </c>
      <c r="I63" s="298">
        <f>'[1]5.Bezpečnosť, právo a por.'!$N$105</f>
        <v>0</v>
      </c>
      <c r="J63" s="298">
        <f>'[1]5.Bezpečnosť, právo a por.'!$O$105</f>
        <v>18447.43</v>
      </c>
      <c r="K63" s="316">
        <f>'[1]5.Bezpečnosť, právo a por.'!$P$105</f>
        <v>0</v>
      </c>
      <c r="L63" s="300">
        <f>SUM(M63:O63)</f>
        <v>18447</v>
      </c>
      <c r="M63" s="298">
        <f>'[1]5.Bezpečnosť, právo a por.'!$Q$105</f>
        <v>0</v>
      </c>
      <c r="N63" s="298">
        <f>'[1]5.Bezpečnosť, právo a por.'!$R$105</f>
        <v>18447</v>
      </c>
      <c r="O63" s="299">
        <f>'[1]5.Bezpečnosť, právo a por.'!$S$105</f>
        <v>0</v>
      </c>
      <c r="P63" s="300">
        <f>SUM(Q63:S63)</f>
        <v>275447</v>
      </c>
      <c r="Q63" s="298">
        <f>'[1]5.Bezpečnosť, právo a por.'!$T$105</f>
        <v>5000</v>
      </c>
      <c r="R63" s="298">
        <f>'[1]5.Bezpečnosť, právo a por.'!$U$105</f>
        <v>270447</v>
      </c>
      <c r="S63" s="299">
        <f>'[1]5.Bezpečnosť, právo a por.'!$V$105</f>
        <v>0</v>
      </c>
    </row>
    <row r="64" spans="1:19" ht="15.75" x14ac:dyDescent="0.25">
      <c r="A64" s="152"/>
      <c r="B64" s="321">
        <v>2</v>
      </c>
      <c r="C64" s="323" t="s">
        <v>224</v>
      </c>
      <c r="D64" s="300">
        <f t="shared" ref="D64:D66" si="84">SUM(E64:G64)</f>
        <v>45000</v>
      </c>
      <c r="E64" s="298">
        <f>'[1]5.Bezpečnosť, právo a por.'!$K$112</f>
        <v>45000</v>
      </c>
      <c r="F64" s="298">
        <f>'[1]5.Bezpečnosť, právo a por.'!$L$112</f>
        <v>0</v>
      </c>
      <c r="G64" s="299">
        <f>'[1]5.Bezpečnosť, právo a por.'!$M$112</f>
        <v>0</v>
      </c>
      <c r="H64" s="300">
        <f t="shared" ref="H64:H66" si="85">SUM(I64:K64)</f>
        <v>41647.97</v>
      </c>
      <c r="I64" s="298">
        <f>'[1]5.Bezpečnosť, právo a por.'!$N$112</f>
        <v>41647.97</v>
      </c>
      <c r="J64" s="298">
        <f>'[1]5.Bezpečnosť, právo a por.'!$O$112</f>
        <v>0</v>
      </c>
      <c r="K64" s="316">
        <f>'[1]5.Bezpečnosť, právo a por.'!$P$112</f>
        <v>0</v>
      </c>
      <c r="L64" s="300">
        <f t="shared" ref="L64:L66" si="86">SUM(M64:O64)</f>
        <v>30000</v>
      </c>
      <c r="M64" s="298">
        <f>'[1]5.Bezpečnosť, právo a por.'!$Q$112</f>
        <v>30000</v>
      </c>
      <c r="N64" s="298">
        <f>'[1]5.Bezpečnosť, právo a por.'!$R$112</f>
        <v>0</v>
      </c>
      <c r="O64" s="299">
        <f>'[1]5.Bezpečnosť, právo a por.'!$S$112</f>
        <v>0</v>
      </c>
      <c r="P64" s="300">
        <f t="shared" ref="P64:P66" si="87">SUM(Q64:S64)</f>
        <v>75000</v>
      </c>
      <c r="Q64" s="298">
        <f>'[1]5.Bezpečnosť, právo a por.'!$T$112</f>
        <v>75000</v>
      </c>
      <c r="R64" s="298">
        <f>'[1]5.Bezpečnosť, právo a por.'!$U$112</f>
        <v>0</v>
      </c>
      <c r="S64" s="299">
        <f>'[1]5.Bezpečnosť, právo a por.'!$V$112</f>
        <v>0</v>
      </c>
    </row>
    <row r="65" spans="1:19" ht="15.75" x14ac:dyDescent="0.25">
      <c r="A65" s="152"/>
      <c r="B65" s="321">
        <v>3</v>
      </c>
      <c r="C65" s="323" t="s">
        <v>225</v>
      </c>
      <c r="D65" s="300">
        <f t="shared" si="84"/>
        <v>93000</v>
      </c>
      <c r="E65" s="298">
        <f>'[1]5.Bezpečnosť, právo a por.'!$K$115</f>
        <v>93000</v>
      </c>
      <c r="F65" s="298">
        <f>'[1]5.Bezpečnosť, právo a por.'!$L$115</f>
        <v>0</v>
      </c>
      <c r="G65" s="299">
        <f>'[1]5.Bezpečnosť, právo a por.'!$M$115</f>
        <v>0</v>
      </c>
      <c r="H65" s="300">
        <f t="shared" si="85"/>
        <v>41092.129999999997</v>
      </c>
      <c r="I65" s="298">
        <f>'[1]5.Bezpečnosť, právo a por.'!$N$115</f>
        <v>41092.129999999997</v>
      </c>
      <c r="J65" s="298">
        <f>'[1]5.Bezpečnosť, právo a por.'!$O$115</f>
        <v>0</v>
      </c>
      <c r="K65" s="316">
        <f>'[1]5.Bezpečnosť, právo a por.'!$P$115</f>
        <v>0</v>
      </c>
      <c r="L65" s="300">
        <f t="shared" si="86"/>
        <v>10000</v>
      </c>
      <c r="M65" s="298">
        <f>'[1]5.Bezpečnosť, právo a por.'!$Q$115</f>
        <v>10000</v>
      </c>
      <c r="N65" s="298">
        <f>'[1]5.Bezpečnosť, právo a por.'!$R$115</f>
        <v>0</v>
      </c>
      <c r="O65" s="299">
        <f>'[1]5.Bezpečnosť, právo a por.'!$S$115</f>
        <v>0</v>
      </c>
      <c r="P65" s="300">
        <f t="shared" si="87"/>
        <v>103000</v>
      </c>
      <c r="Q65" s="298">
        <f>'[1]5.Bezpečnosť, právo a por.'!$T$115</f>
        <v>103000</v>
      </c>
      <c r="R65" s="298">
        <f>'[1]5.Bezpečnosť, právo a por.'!$U$115</f>
        <v>0</v>
      </c>
      <c r="S65" s="299">
        <f>'[1]5.Bezpečnosť, právo a por.'!$V$115</f>
        <v>0</v>
      </c>
    </row>
    <row r="66" spans="1:19" ht="15.75" x14ac:dyDescent="0.25">
      <c r="A66" s="152"/>
      <c r="B66" s="321">
        <v>4</v>
      </c>
      <c r="C66" s="323" t="s">
        <v>226</v>
      </c>
      <c r="D66" s="300">
        <f t="shared" si="84"/>
        <v>0</v>
      </c>
      <c r="E66" s="298">
        <f>'[1]5.Bezpečnosť, právo a por.'!$K$118</f>
        <v>0</v>
      </c>
      <c r="F66" s="298">
        <f>'[1]5.Bezpečnosť, právo a por.'!$L$118</f>
        <v>0</v>
      </c>
      <c r="G66" s="299">
        <f>'[1]5.Bezpečnosť, právo a por.'!$M$118</f>
        <v>0</v>
      </c>
      <c r="H66" s="300">
        <f t="shared" si="85"/>
        <v>0</v>
      </c>
      <c r="I66" s="298">
        <f>'[1]5.Bezpečnosť, právo a por.'!$N$118</f>
        <v>0</v>
      </c>
      <c r="J66" s="298">
        <f>'[1]5.Bezpečnosť, právo a por.'!$O$118</f>
        <v>0</v>
      </c>
      <c r="K66" s="316">
        <f>'[1]5.Bezpečnosť, právo a por.'!$P$118</f>
        <v>0</v>
      </c>
      <c r="L66" s="300">
        <f t="shared" si="86"/>
        <v>0</v>
      </c>
      <c r="M66" s="298">
        <f>'[1]5.Bezpečnosť, právo a por.'!$Q$118</f>
        <v>0</v>
      </c>
      <c r="N66" s="298">
        <f>'[1]5.Bezpečnosť, právo a por.'!$R$118</f>
        <v>0</v>
      </c>
      <c r="O66" s="299">
        <f>'[1]5.Bezpečnosť, právo a por.'!$S$118</f>
        <v>0</v>
      </c>
      <c r="P66" s="300">
        <f t="shared" si="87"/>
        <v>0</v>
      </c>
      <c r="Q66" s="298">
        <f>'[1]5.Bezpečnosť, právo a por.'!$T$118</f>
        <v>0</v>
      </c>
      <c r="R66" s="298">
        <f>'[1]5.Bezpečnosť, právo a por.'!$U$118</f>
        <v>0</v>
      </c>
      <c r="S66" s="299">
        <f>'[1]5.Bezpečnosť, právo a por.'!$V$118</f>
        <v>0</v>
      </c>
    </row>
    <row r="67" spans="1:19" ht="15.75" x14ac:dyDescent="0.25">
      <c r="A67" s="156"/>
      <c r="B67" s="334" t="s">
        <v>227</v>
      </c>
      <c r="C67" s="335" t="s">
        <v>228</v>
      </c>
      <c r="D67" s="300">
        <f>SUM(D68:D69)</f>
        <v>7000</v>
      </c>
      <c r="E67" s="298">
        <f t="shared" ref="E67:G67" si="88">SUM(E68:E69)</f>
        <v>7000</v>
      </c>
      <c r="F67" s="298">
        <f t="shared" si="88"/>
        <v>0</v>
      </c>
      <c r="G67" s="299">
        <f t="shared" si="88"/>
        <v>0</v>
      </c>
      <c r="H67" s="300">
        <f>SUM(H68:H69)</f>
        <v>0</v>
      </c>
      <c r="I67" s="298">
        <f t="shared" ref="I67:K67" si="89">SUM(I68:I69)</f>
        <v>0</v>
      </c>
      <c r="J67" s="298">
        <f t="shared" si="89"/>
        <v>0</v>
      </c>
      <c r="K67" s="316">
        <f t="shared" si="89"/>
        <v>0</v>
      </c>
      <c r="L67" s="300">
        <f>SUM(L68:L69)</f>
        <v>0</v>
      </c>
      <c r="M67" s="298">
        <f t="shared" ref="M67:O67" si="90">SUM(M68:M69)</f>
        <v>0</v>
      </c>
      <c r="N67" s="298">
        <f t="shared" si="90"/>
        <v>0</v>
      </c>
      <c r="O67" s="299">
        <f t="shared" si="90"/>
        <v>0</v>
      </c>
      <c r="P67" s="300">
        <f>SUM(P68:P69)</f>
        <v>7000</v>
      </c>
      <c r="Q67" s="298">
        <f t="shared" ref="Q67:S67" si="91">SUM(Q68:Q69)</f>
        <v>7000</v>
      </c>
      <c r="R67" s="298">
        <f t="shared" si="91"/>
        <v>0</v>
      </c>
      <c r="S67" s="299">
        <f t="shared" si="91"/>
        <v>0</v>
      </c>
    </row>
    <row r="68" spans="1:19" ht="15.75" x14ac:dyDescent="0.25">
      <c r="A68" s="156"/>
      <c r="B68" s="321">
        <v>1</v>
      </c>
      <c r="C68" s="323" t="s">
        <v>229</v>
      </c>
      <c r="D68" s="300">
        <f>SUM(E68:G68)</f>
        <v>0</v>
      </c>
      <c r="E68" s="298">
        <f>'[1]5.Bezpečnosť, právo a por.'!$K$122</f>
        <v>0</v>
      </c>
      <c r="F68" s="298">
        <f>'[1]5.Bezpečnosť, právo a por.'!$L$122</f>
        <v>0</v>
      </c>
      <c r="G68" s="299">
        <f>'[1]5.Bezpečnosť, právo a por.'!$M$122</f>
        <v>0</v>
      </c>
      <c r="H68" s="300">
        <f>SUM(I68:K68)</f>
        <v>0</v>
      </c>
      <c r="I68" s="298">
        <f>'[1]5.Bezpečnosť, právo a por.'!$N$122</f>
        <v>0</v>
      </c>
      <c r="J68" s="298">
        <f>'[1]5.Bezpečnosť, právo a por.'!$O$122</f>
        <v>0</v>
      </c>
      <c r="K68" s="316">
        <f>'[1]5.Bezpečnosť, právo a por.'!$P$122</f>
        <v>0</v>
      </c>
      <c r="L68" s="300">
        <f>SUM(M68:O68)</f>
        <v>0</v>
      </c>
      <c r="M68" s="298">
        <f>'[1]5.Bezpečnosť, právo a por.'!$Q$122</f>
        <v>0</v>
      </c>
      <c r="N68" s="298">
        <f>'[1]5.Bezpečnosť, právo a por.'!$R$122</f>
        <v>0</v>
      </c>
      <c r="O68" s="299">
        <f>'[1]5.Bezpečnosť, právo a por.'!$S$122</f>
        <v>0</v>
      </c>
      <c r="P68" s="300">
        <f>SUM(Q68:S68)</f>
        <v>0</v>
      </c>
      <c r="Q68" s="298">
        <f>'[1]5.Bezpečnosť, právo a por.'!$T$122</f>
        <v>0</v>
      </c>
      <c r="R68" s="298">
        <f>'[1]5.Bezpečnosť, právo a por.'!$U$122</f>
        <v>0</v>
      </c>
      <c r="S68" s="299">
        <f>'[1]5.Bezpečnosť, právo a por.'!$V$122</f>
        <v>0</v>
      </c>
    </row>
    <row r="69" spans="1:19" ht="16.5" thickBot="1" x14ac:dyDescent="0.3">
      <c r="A69" s="156"/>
      <c r="B69" s="324">
        <v>2</v>
      </c>
      <c r="C69" s="429" t="s">
        <v>430</v>
      </c>
      <c r="D69" s="314">
        <f>SUM(E69:G69)</f>
        <v>7000</v>
      </c>
      <c r="E69" s="315">
        <f>'[1]5.Bezpečnosť, právo a por.'!$K$124</f>
        <v>7000</v>
      </c>
      <c r="F69" s="315">
        <f>'[1]5.Bezpečnosť, právo a por.'!$L$124</f>
        <v>0</v>
      </c>
      <c r="G69" s="353">
        <f>'[1]5.Bezpečnosť, právo a por.'!$M$124</f>
        <v>0</v>
      </c>
      <c r="H69" s="314">
        <f>SUM(I69:K69)</f>
        <v>0</v>
      </c>
      <c r="I69" s="315">
        <f>'[1]5.Bezpečnosť, právo a por.'!$N$124</f>
        <v>0</v>
      </c>
      <c r="J69" s="315">
        <f>'[1]5.Bezpečnosť, právo a por.'!$O$124</f>
        <v>0</v>
      </c>
      <c r="K69" s="428">
        <f>'[1]5.Bezpečnosť, právo a por.'!$P$124</f>
        <v>0</v>
      </c>
      <c r="L69" s="314">
        <f>SUM(M69:O69)</f>
        <v>0</v>
      </c>
      <c r="M69" s="315">
        <f>'[1]5.Bezpečnosť, právo a por.'!$Q$124</f>
        <v>0</v>
      </c>
      <c r="N69" s="315">
        <f>'[1]5.Bezpečnosť, právo a por.'!$R$124</f>
        <v>0</v>
      </c>
      <c r="O69" s="353">
        <f>'[1]5.Bezpečnosť, právo a por.'!$S$124</f>
        <v>0</v>
      </c>
      <c r="P69" s="314">
        <f>SUM(Q69:S69)</f>
        <v>7000</v>
      </c>
      <c r="Q69" s="315">
        <f>'[1]5.Bezpečnosť, právo a por.'!$T$124</f>
        <v>7000</v>
      </c>
      <c r="R69" s="315">
        <f>'[1]5.Bezpečnosť, právo a por.'!$U$124</f>
        <v>0</v>
      </c>
      <c r="S69" s="353">
        <f>'[1]5.Bezpečnosť, právo a por.'!$V$124</f>
        <v>0</v>
      </c>
    </row>
    <row r="70" spans="1:19" s="154" customFormat="1" ht="15.75" x14ac:dyDescent="0.25">
      <c r="A70" s="156"/>
      <c r="B70" s="326" t="s">
        <v>231</v>
      </c>
      <c r="C70" s="327"/>
      <c r="D70" s="311">
        <f>D71+D74+D77</f>
        <v>883200</v>
      </c>
      <c r="E70" s="312">
        <f t="shared" ref="E70:G70" si="92">E71+E74+E77</f>
        <v>625200</v>
      </c>
      <c r="F70" s="312">
        <f t="shared" si="92"/>
        <v>258000</v>
      </c>
      <c r="G70" s="405">
        <f t="shared" si="92"/>
        <v>0</v>
      </c>
      <c r="H70" s="311">
        <f>H71+H74+H77</f>
        <v>196730.16</v>
      </c>
      <c r="I70" s="312">
        <f t="shared" ref="I70:K70" si="93">I71+I74+I77</f>
        <v>196730.16</v>
      </c>
      <c r="J70" s="312">
        <f t="shared" si="93"/>
        <v>0</v>
      </c>
      <c r="K70" s="405">
        <f t="shared" si="93"/>
        <v>0</v>
      </c>
      <c r="L70" s="311">
        <f>L71+L74+L77</f>
        <v>85000</v>
      </c>
      <c r="M70" s="312">
        <f t="shared" ref="M70:O70" si="94">M71+M74+M77</f>
        <v>28000</v>
      </c>
      <c r="N70" s="312">
        <f t="shared" si="94"/>
        <v>57000</v>
      </c>
      <c r="O70" s="313">
        <f t="shared" si="94"/>
        <v>0</v>
      </c>
      <c r="P70" s="311">
        <f>P71+P74+P77</f>
        <v>968200</v>
      </c>
      <c r="Q70" s="312">
        <f t="shared" ref="Q70:S70" si="95">Q71+Q74+Q77</f>
        <v>653200</v>
      </c>
      <c r="R70" s="312">
        <f t="shared" si="95"/>
        <v>315000</v>
      </c>
      <c r="S70" s="313">
        <f t="shared" si="95"/>
        <v>0</v>
      </c>
    </row>
    <row r="71" spans="1:19" ht="15.75" x14ac:dyDescent="0.25">
      <c r="A71" s="155"/>
      <c r="B71" s="334" t="s">
        <v>232</v>
      </c>
      <c r="C71" s="335" t="s">
        <v>233</v>
      </c>
      <c r="D71" s="300">
        <f>SUM(D72:D73)</f>
        <v>773000</v>
      </c>
      <c r="E71" s="298">
        <f t="shared" ref="E71:G71" si="96">SUM(E72:E73)</f>
        <v>515000</v>
      </c>
      <c r="F71" s="298">
        <f t="shared" si="96"/>
        <v>258000</v>
      </c>
      <c r="G71" s="316">
        <f t="shared" si="96"/>
        <v>0</v>
      </c>
      <c r="H71" s="300">
        <f>SUM(H72:H73)</f>
        <v>143486.84</v>
      </c>
      <c r="I71" s="298">
        <f t="shared" ref="I71:K71" si="97">SUM(I72:I73)</f>
        <v>143486.84</v>
      </c>
      <c r="J71" s="298">
        <f t="shared" si="97"/>
        <v>0</v>
      </c>
      <c r="K71" s="316">
        <f t="shared" si="97"/>
        <v>0</v>
      </c>
      <c r="L71" s="300">
        <f>SUM(L72:L73)</f>
        <v>85000</v>
      </c>
      <c r="M71" s="298">
        <f t="shared" ref="M71:O71" si="98">SUM(M72:M73)</f>
        <v>28000</v>
      </c>
      <c r="N71" s="298">
        <f t="shared" si="98"/>
        <v>57000</v>
      </c>
      <c r="O71" s="299">
        <f t="shared" si="98"/>
        <v>0</v>
      </c>
      <c r="P71" s="300">
        <f>SUM(P72:P73)</f>
        <v>858000</v>
      </c>
      <c r="Q71" s="298">
        <f t="shared" ref="Q71:S71" si="99">SUM(Q72:Q73)</f>
        <v>543000</v>
      </c>
      <c r="R71" s="298">
        <f t="shared" si="99"/>
        <v>315000</v>
      </c>
      <c r="S71" s="299">
        <f t="shared" si="99"/>
        <v>0</v>
      </c>
    </row>
    <row r="72" spans="1:19" ht="15.75" x14ac:dyDescent="0.25">
      <c r="A72" s="152"/>
      <c r="B72" s="321">
        <v>1</v>
      </c>
      <c r="C72" s="335" t="s">
        <v>234</v>
      </c>
      <c r="D72" s="300">
        <f>SUM(E72:G72)</f>
        <v>251600</v>
      </c>
      <c r="E72" s="298">
        <f>'[1]6.Odpadové hospodárstvo'!$K$5</f>
        <v>1600</v>
      </c>
      <c r="F72" s="298">
        <f>'[1]6.Odpadové hospodárstvo'!$L$5</f>
        <v>250000</v>
      </c>
      <c r="G72" s="316">
        <f>'[1]6.Odpadové hospodárstvo'!$M$5</f>
        <v>0</v>
      </c>
      <c r="H72" s="300">
        <f>SUM(I72:K72)</f>
        <v>0</v>
      </c>
      <c r="I72" s="298">
        <f>'[1]6.Odpadové hospodárstvo'!$N$5</f>
        <v>0</v>
      </c>
      <c r="J72" s="298">
        <f>'[1]6.Odpadové hospodárstvo'!$O$5</f>
        <v>0</v>
      </c>
      <c r="K72" s="316">
        <f>'[1]6.Odpadové hospodárstvo'!$P$5</f>
        <v>0</v>
      </c>
      <c r="L72" s="300">
        <f>SUM(M72:O72)</f>
        <v>57000</v>
      </c>
      <c r="M72" s="298">
        <f>'[1]6.Odpadové hospodárstvo'!$Q$5</f>
        <v>0</v>
      </c>
      <c r="N72" s="298">
        <f>'[1]6.Odpadové hospodárstvo'!$R$5</f>
        <v>57000</v>
      </c>
      <c r="O72" s="299">
        <f>'[1]6.Odpadové hospodárstvo'!$S$5</f>
        <v>0</v>
      </c>
      <c r="P72" s="300">
        <f>SUM(Q72:S72)</f>
        <v>308600</v>
      </c>
      <c r="Q72" s="298">
        <f>'[1]6.Odpadové hospodárstvo'!$T$5</f>
        <v>1600</v>
      </c>
      <c r="R72" s="298">
        <f>'[1]6.Odpadové hospodárstvo'!$U$5</f>
        <v>307000</v>
      </c>
      <c r="S72" s="299">
        <f>'[1]6.Odpadové hospodárstvo'!$V$5</f>
        <v>0</v>
      </c>
    </row>
    <row r="73" spans="1:19" ht="15.75" x14ac:dyDescent="0.25">
      <c r="A73" s="152"/>
      <c r="B73" s="321">
        <v>2</v>
      </c>
      <c r="C73" s="323" t="s">
        <v>235</v>
      </c>
      <c r="D73" s="300">
        <f>SUM(E73:G73)</f>
        <v>521400</v>
      </c>
      <c r="E73" s="298">
        <f>'[1]6.Odpadové hospodárstvo'!$K$10</f>
        <v>513400</v>
      </c>
      <c r="F73" s="298">
        <f>'[1]6.Odpadové hospodárstvo'!$L$10</f>
        <v>8000</v>
      </c>
      <c r="G73" s="316">
        <f>'[1]6.Odpadové hospodárstvo'!$M$10</f>
        <v>0</v>
      </c>
      <c r="H73" s="300">
        <f>SUM(I73:K73)</f>
        <v>143486.84</v>
      </c>
      <c r="I73" s="298">
        <f>'[1]6.Odpadové hospodárstvo'!$N$10</f>
        <v>143486.84</v>
      </c>
      <c r="J73" s="298">
        <f>'[1]6.Odpadové hospodárstvo'!$O$10</f>
        <v>0</v>
      </c>
      <c r="K73" s="316">
        <f>'[1]6.Odpadové hospodárstvo'!$P$10</f>
        <v>0</v>
      </c>
      <c r="L73" s="300">
        <f>SUM(M73:O73)</f>
        <v>28000</v>
      </c>
      <c r="M73" s="298">
        <f>'[1]6.Odpadové hospodárstvo'!$Q$10</f>
        <v>28000</v>
      </c>
      <c r="N73" s="298">
        <f>'[1]6.Odpadové hospodárstvo'!$R$10</f>
        <v>0</v>
      </c>
      <c r="O73" s="299">
        <f>'[1]6.Odpadové hospodárstvo'!$S$10</f>
        <v>0</v>
      </c>
      <c r="P73" s="300">
        <f>SUM(Q73:S73)</f>
        <v>549400</v>
      </c>
      <c r="Q73" s="298">
        <f>'[1]6.Odpadové hospodárstvo'!$T$10</f>
        <v>541400</v>
      </c>
      <c r="R73" s="298">
        <f>'[1]6.Odpadové hospodárstvo'!$U$10</f>
        <v>8000</v>
      </c>
      <c r="S73" s="299">
        <f>'[1]6.Odpadové hospodárstvo'!$V$10</f>
        <v>0</v>
      </c>
    </row>
    <row r="74" spans="1:19" ht="15.75" x14ac:dyDescent="0.25">
      <c r="A74" s="152"/>
      <c r="B74" s="334" t="s">
        <v>236</v>
      </c>
      <c r="C74" s="323" t="s">
        <v>237</v>
      </c>
      <c r="D74" s="300">
        <f>SUM(D75:D76)</f>
        <v>0</v>
      </c>
      <c r="E74" s="298">
        <f t="shared" ref="E74:G74" si="100">SUM(E75:E76)</f>
        <v>0</v>
      </c>
      <c r="F74" s="298">
        <f t="shared" si="100"/>
        <v>0</v>
      </c>
      <c r="G74" s="316">
        <f t="shared" si="100"/>
        <v>0</v>
      </c>
      <c r="H74" s="300">
        <f>SUM(H75:H76)</f>
        <v>0</v>
      </c>
      <c r="I74" s="298">
        <f t="shared" ref="I74:K74" si="101">SUM(I75:I76)</f>
        <v>0</v>
      </c>
      <c r="J74" s="298">
        <f t="shared" si="101"/>
        <v>0</v>
      </c>
      <c r="K74" s="316">
        <f t="shared" si="101"/>
        <v>0</v>
      </c>
      <c r="L74" s="300">
        <f>SUM(L75:L76)</f>
        <v>0</v>
      </c>
      <c r="M74" s="298">
        <f t="shared" ref="M74:O74" si="102">SUM(M75:M76)</f>
        <v>0</v>
      </c>
      <c r="N74" s="298">
        <f t="shared" si="102"/>
        <v>0</v>
      </c>
      <c r="O74" s="299">
        <f t="shared" si="102"/>
        <v>0</v>
      </c>
      <c r="P74" s="300">
        <f>SUM(P75:P76)</f>
        <v>0</v>
      </c>
      <c r="Q74" s="298">
        <f t="shared" ref="Q74:S74" si="103">SUM(Q75:Q76)</f>
        <v>0</v>
      </c>
      <c r="R74" s="298">
        <f t="shared" si="103"/>
        <v>0</v>
      </c>
      <c r="S74" s="299">
        <f t="shared" si="103"/>
        <v>0</v>
      </c>
    </row>
    <row r="75" spans="1:19" ht="15.75" x14ac:dyDescent="0.25">
      <c r="A75" s="152"/>
      <c r="B75" s="321">
        <v>1</v>
      </c>
      <c r="C75" s="323" t="s">
        <v>238</v>
      </c>
      <c r="D75" s="300">
        <f>SUM(E75:G75)</f>
        <v>0</v>
      </c>
      <c r="E75" s="298">
        <f>'[1]6.Odpadové hospodárstvo'!$K$25</f>
        <v>0</v>
      </c>
      <c r="F75" s="298">
        <f>'[1]6.Odpadové hospodárstvo'!$L$25</f>
        <v>0</v>
      </c>
      <c r="G75" s="316">
        <f>'[1]6.Odpadové hospodárstvo'!$M$25</f>
        <v>0</v>
      </c>
      <c r="H75" s="300">
        <f>SUM(I75:K75)</f>
        <v>0</v>
      </c>
      <c r="I75" s="298">
        <f>'[1]6.Odpadové hospodárstvo'!$N$25</f>
        <v>0</v>
      </c>
      <c r="J75" s="298">
        <f>'[1]6.Odpadové hospodárstvo'!$O$25</f>
        <v>0</v>
      </c>
      <c r="K75" s="316">
        <f>'[1]6.Odpadové hospodárstvo'!$P$25</f>
        <v>0</v>
      </c>
      <c r="L75" s="300">
        <f>SUM(M75:O75)</f>
        <v>0</v>
      </c>
      <c r="M75" s="298">
        <f>'[1]6.Odpadové hospodárstvo'!$Q$25</f>
        <v>0</v>
      </c>
      <c r="N75" s="298">
        <f>'[1]6.Odpadové hospodárstvo'!$R$25</f>
        <v>0</v>
      </c>
      <c r="O75" s="299">
        <f>'[1]6.Odpadové hospodárstvo'!$S$25</f>
        <v>0</v>
      </c>
      <c r="P75" s="300">
        <f>SUM(Q75:S75)</f>
        <v>0</v>
      </c>
      <c r="Q75" s="298">
        <f>'[1]6.Odpadové hospodárstvo'!$T$25</f>
        <v>0</v>
      </c>
      <c r="R75" s="298">
        <f>'[1]6.Odpadové hospodárstvo'!$U$25</f>
        <v>0</v>
      </c>
      <c r="S75" s="299">
        <f>'[1]6.Odpadové hospodárstvo'!$V$25</f>
        <v>0</v>
      </c>
    </row>
    <row r="76" spans="1:19" ht="15.75" x14ac:dyDescent="0.25">
      <c r="A76" s="152"/>
      <c r="B76" s="321">
        <v>2</v>
      </c>
      <c r="C76" s="335" t="s">
        <v>239</v>
      </c>
      <c r="D76" s="300">
        <f t="shared" ref="D76:D77" si="104">SUM(E76:G76)</f>
        <v>0</v>
      </c>
      <c r="E76" s="298">
        <f>'[1]6.Odpadové hospodárstvo'!$K$28</f>
        <v>0</v>
      </c>
      <c r="F76" s="298">
        <f>'[1]6.Odpadové hospodárstvo'!$L$28</f>
        <v>0</v>
      </c>
      <c r="G76" s="316">
        <f>'[1]6.Odpadové hospodárstvo'!$M$28</f>
        <v>0</v>
      </c>
      <c r="H76" s="300">
        <f t="shared" ref="H76:H77" si="105">SUM(I76:K76)</f>
        <v>0</v>
      </c>
      <c r="I76" s="298">
        <f>'[1]6.Odpadové hospodárstvo'!$N$28</f>
        <v>0</v>
      </c>
      <c r="J76" s="298">
        <f>'[1]6.Odpadové hospodárstvo'!$O$28</f>
        <v>0</v>
      </c>
      <c r="K76" s="316">
        <f>'[1]6.Odpadové hospodárstvo'!$P$28</f>
        <v>0</v>
      </c>
      <c r="L76" s="300">
        <f t="shared" ref="L76:L77" si="106">SUM(M76:O76)</f>
        <v>0</v>
      </c>
      <c r="M76" s="298">
        <f>'[1]6.Odpadové hospodárstvo'!$Q$28</f>
        <v>0</v>
      </c>
      <c r="N76" s="298">
        <f>'[1]6.Odpadové hospodárstvo'!$R$28</f>
        <v>0</v>
      </c>
      <c r="O76" s="299">
        <f>'[1]6.Odpadové hospodárstvo'!$S$28</f>
        <v>0</v>
      </c>
      <c r="P76" s="300">
        <f t="shared" ref="P76:P77" si="107">SUM(Q76:S76)</f>
        <v>0</v>
      </c>
      <c r="Q76" s="298">
        <f>'[1]6.Odpadové hospodárstvo'!$T$28</f>
        <v>0</v>
      </c>
      <c r="R76" s="298">
        <f>'[1]6.Odpadové hospodárstvo'!$U$28</f>
        <v>0</v>
      </c>
      <c r="S76" s="299">
        <f>'[1]6.Odpadové hospodárstvo'!$V$28</f>
        <v>0</v>
      </c>
    </row>
    <row r="77" spans="1:19" ht="16.5" thickBot="1" x14ac:dyDescent="0.3">
      <c r="A77" s="152"/>
      <c r="B77" s="336" t="s">
        <v>240</v>
      </c>
      <c r="C77" s="337" t="s">
        <v>241</v>
      </c>
      <c r="D77" s="314">
        <f t="shared" si="104"/>
        <v>110200</v>
      </c>
      <c r="E77" s="315">
        <f>'[1]6.Odpadové hospodárstvo'!$K$30</f>
        <v>110200</v>
      </c>
      <c r="F77" s="315">
        <f>'[1]6.Odpadové hospodárstvo'!$L$30</f>
        <v>0</v>
      </c>
      <c r="G77" s="428">
        <f>'[1]6.Odpadové hospodárstvo'!$M$30</f>
        <v>0</v>
      </c>
      <c r="H77" s="314">
        <f t="shared" si="105"/>
        <v>53243.32</v>
      </c>
      <c r="I77" s="315">
        <f>'[1]6.Odpadové hospodárstvo'!$N$30</f>
        <v>53243.32</v>
      </c>
      <c r="J77" s="315">
        <f>'[1]6.Odpadové hospodárstvo'!$O$30</f>
        <v>0</v>
      </c>
      <c r="K77" s="428">
        <f>'[1]6.Odpadové hospodárstvo'!$P$30</f>
        <v>0</v>
      </c>
      <c r="L77" s="314">
        <f t="shared" si="106"/>
        <v>0</v>
      </c>
      <c r="M77" s="315">
        <f>'[1]6.Odpadové hospodárstvo'!$Q$30</f>
        <v>0</v>
      </c>
      <c r="N77" s="315">
        <f>'[1]6.Odpadové hospodárstvo'!$R$30</f>
        <v>0</v>
      </c>
      <c r="O77" s="353">
        <f>'[1]6.Odpadové hospodárstvo'!$S$30</f>
        <v>0</v>
      </c>
      <c r="P77" s="314">
        <f t="shared" si="107"/>
        <v>110200</v>
      </c>
      <c r="Q77" s="315">
        <f>'[1]6.Odpadové hospodárstvo'!$T$30</f>
        <v>110200</v>
      </c>
      <c r="R77" s="315">
        <f>'[1]6.Odpadové hospodárstvo'!$U$30</f>
        <v>0</v>
      </c>
      <c r="S77" s="353">
        <f>'[1]6.Odpadové hospodárstvo'!$V$30</f>
        <v>0</v>
      </c>
    </row>
    <row r="78" spans="1:19" s="154" customFormat="1" ht="15.75" x14ac:dyDescent="0.25">
      <c r="B78" s="326" t="s">
        <v>242</v>
      </c>
      <c r="C78" s="327"/>
      <c r="D78" s="311">
        <f>D79+D87+D90</f>
        <v>726960</v>
      </c>
      <c r="E78" s="312">
        <f t="shared" ref="E78:G78" si="108">E79+E87+E90</f>
        <v>425000</v>
      </c>
      <c r="F78" s="312">
        <f t="shared" si="108"/>
        <v>301960</v>
      </c>
      <c r="G78" s="313">
        <f t="shared" si="108"/>
        <v>0</v>
      </c>
      <c r="H78" s="311">
        <f>H79+H87+H90</f>
        <v>228668.37</v>
      </c>
      <c r="I78" s="312">
        <f t="shared" ref="I78:K78" si="109">I79+I87+I90</f>
        <v>198421.65</v>
      </c>
      <c r="J78" s="312">
        <f t="shared" si="109"/>
        <v>30246.720000000001</v>
      </c>
      <c r="K78" s="405">
        <f t="shared" si="109"/>
        <v>0</v>
      </c>
      <c r="L78" s="311">
        <f>L79+L87+L90</f>
        <v>1263898</v>
      </c>
      <c r="M78" s="312">
        <f t="shared" ref="M78:O78" si="110">M79+M87+M90</f>
        <v>86000</v>
      </c>
      <c r="N78" s="312">
        <f t="shared" si="110"/>
        <v>1177898</v>
      </c>
      <c r="O78" s="313">
        <f t="shared" si="110"/>
        <v>0</v>
      </c>
      <c r="P78" s="311">
        <f>P79+P87+P90</f>
        <v>1990858</v>
      </c>
      <c r="Q78" s="312">
        <f t="shared" ref="Q78:S78" si="111">Q79+Q87+Q90</f>
        <v>511000</v>
      </c>
      <c r="R78" s="312">
        <f t="shared" si="111"/>
        <v>1479858</v>
      </c>
      <c r="S78" s="313">
        <f t="shared" si="111"/>
        <v>0</v>
      </c>
    </row>
    <row r="79" spans="1:19" ht="15.75" x14ac:dyDescent="0.25">
      <c r="A79" s="152"/>
      <c r="B79" s="334" t="s">
        <v>243</v>
      </c>
      <c r="C79" s="323" t="s">
        <v>244</v>
      </c>
      <c r="D79" s="300">
        <f>SUM(D80:D86)</f>
        <v>621000</v>
      </c>
      <c r="E79" s="298">
        <f t="shared" ref="E79:G79" si="112">SUM(E80:E86)</f>
        <v>411000</v>
      </c>
      <c r="F79" s="298">
        <f t="shared" si="112"/>
        <v>210000</v>
      </c>
      <c r="G79" s="299">
        <f t="shared" si="112"/>
        <v>0</v>
      </c>
      <c r="H79" s="300">
        <f>SUM(H80:H86)</f>
        <v>198421.65</v>
      </c>
      <c r="I79" s="298">
        <f t="shared" ref="I79:K79" si="113">SUM(I80:I86)</f>
        <v>198421.65</v>
      </c>
      <c r="J79" s="298">
        <f t="shared" si="113"/>
        <v>0</v>
      </c>
      <c r="K79" s="316">
        <f t="shared" si="113"/>
        <v>0</v>
      </c>
      <c r="L79" s="300">
        <f>SUM(L80:L86)</f>
        <v>140000</v>
      </c>
      <c r="M79" s="298">
        <f t="shared" ref="M79:O79" si="114">SUM(M80:M86)</f>
        <v>65000</v>
      </c>
      <c r="N79" s="298">
        <f t="shared" si="114"/>
        <v>75000</v>
      </c>
      <c r="O79" s="299">
        <f t="shared" si="114"/>
        <v>0</v>
      </c>
      <c r="P79" s="300">
        <f>SUM(P80:P86)</f>
        <v>761000</v>
      </c>
      <c r="Q79" s="298">
        <f t="shared" ref="Q79:S79" si="115">SUM(Q80:Q86)</f>
        <v>476000</v>
      </c>
      <c r="R79" s="298">
        <f t="shared" si="115"/>
        <v>285000</v>
      </c>
      <c r="S79" s="299">
        <f t="shared" si="115"/>
        <v>0</v>
      </c>
    </row>
    <row r="80" spans="1:19" ht="15.75" x14ac:dyDescent="0.25">
      <c r="A80" s="152"/>
      <c r="B80" s="321">
        <v>1</v>
      </c>
      <c r="C80" s="323" t="s">
        <v>245</v>
      </c>
      <c r="D80" s="300">
        <f>SUM(E80:G80)</f>
        <v>0</v>
      </c>
      <c r="E80" s="298">
        <f>'[1]7.Komunikácie'!$K$5</f>
        <v>0</v>
      </c>
      <c r="F80" s="298">
        <f>'[1]7.Komunikácie'!$L$5</f>
        <v>0</v>
      </c>
      <c r="G80" s="299">
        <f>'[1]7.Komunikácie'!$M$5</f>
        <v>0</v>
      </c>
      <c r="H80" s="300">
        <f>SUM(I80:K80)</f>
        <v>0</v>
      </c>
      <c r="I80" s="298">
        <f>'[1]7.Komunikácie'!$N$5</f>
        <v>0</v>
      </c>
      <c r="J80" s="298">
        <f>'[1]7.Komunikácie'!$O$5</f>
        <v>0</v>
      </c>
      <c r="K80" s="316">
        <f>'[1]7.Komunikácie'!$P$5</f>
        <v>0</v>
      </c>
      <c r="L80" s="300">
        <f>SUM(M80:O80)</f>
        <v>0</v>
      </c>
      <c r="M80" s="298">
        <f>'[1]7.Komunikácie'!$Q$5</f>
        <v>0</v>
      </c>
      <c r="N80" s="298">
        <f>'[1]7.Komunikácie'!$R$5</f>
        <v>0</v>
      </c>
      <c r="O80" s="299">
        <f>'[1]7.Komunikácie'!$S$5</f>
        <v>0</v>
      </c>
      <c r="P80" s="300">
        <f>SUM(Q80:S80)</f>
        <v>0</v>
      </c>
      <c r="Q80" s="298">
        <f>'[1]7.Komunikácie'!$T$5</f>
        <v>0</v>
      </c>
      <c r="R80" s="298">
        <f>'[1]7.Komunikácie'!$U$5</f>
        <v>0</v>
      </c>
      <c r="S80" s="299">
        <f>'[1]7.Komunikácie'!$V$5</f>
        <v>0</v>
      </c>
    </row>
    <row r="81" spans="1:19" ht="15.75" x14ac:dyDescent="0.25">
      <c r="A81" s="152"/>
      <c r="B81" s="321">
        <v>2</v>
      </c>
      <c r="C81" s="323" t="s">
        <v>246</v>
      </c>
      <c r="D81" s="300">
        <f t="shared" ref="D81:D86" si="116">SUM(E81:G81)</f>
        <v>210000</v>
      </c>
      <c r="E81" s="298">
        <f>'[1]7.Komunikácie'!$K$7</f>
        <v>0</v>
      </c>
      <c r="F81" s="298">
        <f>'[1]7.Komunikácie'!$L$7</f>
        <v>210000</v>
      </c>
      <c r="G81" s="299">
        <f>'[1]7.Komunikácie'!$M$7</f>
        <v>0</v>
      </c>
      <c r="H81" s="300">
        <f t="shared" ref="H81:H86" si="117">SUM(I81:K81)</f>
        <v>0</v>
      </c>
      <c r="I81" s="298">
        <f>'[1]7.Komunikácie'!$N$7</f>
        <v>0</v>
      </c>
      <c r="J81" s="298">
        <f>'[1]7.Komunikácie'!$O$7</f>
        <v>0</v>
      </c>
      <c r="K81" s="316">
        <f>'[1]7.Komunikácie'!$P$7</f>
        <v>0</v>
      </c>
      <c r="L81" s="300">
        <f t="shared" ref="L81:L86" si="118">SUM(M81:O81)</f>
        <v>75000</v>
      </c>
      <c r="M81" s="298">
        <f>'[1]7.Komunikácie'!$Q$7</f>
        <v>0</v>
      </c>
      <c r="N81" s="298">
        <f>'[1]7.Komunikácie'!$R$7</f>
        <v>75000</v>
      </c>
      <c r="O81" s="299">
        <f>'[1]7.Komunikácie'!$S$7</f>
        <v>0</v>
      </c>
      <c r="P81" s="300">
        <f t="shared" ref="P81:P86" si="119">SUM(Q81:S81)</f>
        <v>285000</v>
      </c>
      <c r="Q81" s="298">
        <f>'[1]7.Komunikácie'!$T$7</f>
        <v>0</v>
      </c>
      <c r="R81" s="298">
        <f>'[1]7.Komunikácie'!$U$7</f>
        <v>285000</v>
      </c>
      <c r="S81" s="299">
        <f>'[1]7.Komunikácie'!$V$7</f>
        <v>0</v>
      </c>
    </row>
    <row r="82" spans="1:19" ht="15.75" x14ac:dyDescent="0.25">
      <c r="A82" s="152"/>
      <c r="B82" s="321">
        <v>3</v>
      </c>
      <c r="C82" s="323" t="s">
        <v>247</v>
      </c>
      <c r="D82" s="300">
        <f t="shared" si="116"/>
        <v>98000</v>
      </c>
      <c r="E82" s="298">
        <f>'[1]7.Komunikácie'!$K$15</f>
        <v>98000</v>
      </c>
      <c r="F82" s="298">
        <f>'[1]7.Komunikácie'!$L$15</f>
        <v>0</v>
      </c>
      <c r="G82" s="299">
        <f>'[1]7.Komunikácie'!$M$15</f>
        <v>0</v>
      </c>
      <c r="H82" s="300">
        <f t="shared" si="117"/>
        <v>97102.68</v>
      </c>
      <c r="I82" s="298">
        <f>'[1]7.Komunikácie'!$N$15</f>
        <v>97102.68</v>
      </c>
      <c r="J82" s="298">
        <f>'[1]7.Komunikácie'!$O$15</f>
        <v>0</v>
      </c>
      <c r="K82" s="316">
        <f>'[1]7.Komunikácie'!$P$15</f>
        <v>0</v>
      </c>
      <c r="L82" s="300">
        <f t="shared" si="118"/>
        <v>15000</v>
      </c>
      <c r="M82" s="298">
        <f>'[1]7.Komunikácie'!$Q$15</f>
        <v>15000</v>
      </c>
      <c r="N82" s="298">
        <f>'[1]7.Komunikácie'!$R$15</f>
        <v>0</v>
      </c>
      <c r="O82" s="299">
        <f>'[1]7.Komunikácie'!$S$15</f>
        <v>0</v>
      </c>
      <c r="P82" s="300">
        <f t="shared" si="119"/>
        <v>113000</v>
      </c>
      <c r="Q82" s="298">
        <f>'[1]7.Komunikácie'!$T$15</f>
        <v>113000</v>
      </c>
      <c r="R82" s="298">
        <f>'[1]7.Komunikácie'!$U$15</f>
        <v>0</v>
      </c>
      <c r="S82" s="299">
        <f>'[1]7.Komunikácie'!$V$15</f>
        <v>0</v>
      </c>
    </row>
    <row r="83" spans="1:19" ht="15.75" x14ac:dyDescent="0.25">
      <c r="A83" s="152"/>
      <c r="B83" s="321">
        <v>4</v>
      </c>
      <c r="C83" s="323" t="s">
        <v>248</v>
      </c>
      <c r="D83" s="300">
        <f t="shared" si="116"/>
        <v>198000</v>
      </c>
      <c r="E83" s="298">
        <f>'[1]7.Komunikácie'!$K$17</f>
        <v>198000</v>
      </c>
      <c r="F83" s="298">
        <f>'[1]7.Komunikácie'!$L$17</f>
        <v>0</v>
      </c>
      <c r="G83" s="299">
        <f>'[1]7.Komunikácie'!$M$17</f>
        <v>0</v>
      </c>
      <c r="H83" s="300">
        <f t="shared" si="117"/>
        <v>83942.88</v>
      </c>
      <c r="I83" s="298">
        <f>'[1]7.Komunikácie'!$N$17</f>
        <v>83942.88</v>
      </c>
      <c r="J83" s="298">
        <f>'[1]7.Komunikácie'!$O$17</f>
        <v>0</v>
      </c>
      <c r="K83" s="316">
        <f>'[1]7.Komunikácie'!$P$17</f>
        <v>0</v>
      </c>
      <c r="L83" s="300">
        <f t="shared" si="118"/>
        <v>50000</v>
      </c>
      <c r="M83" s="298">
        <f>'[1]7.Komunikácie'!$Q$17</f>
        <v>50000</v>
      </c>
      <c r="N83" s="298">
        <f>'[1]7.Komunikácie'!$R$17</f>
        <v>0</v>
      </c>
      <c r="O83" s="299">
        <f>'[1]7.Komunikácie'!$S$17</f>
        <v>0</v>
      </c>
      <c r="P83" s="300">
        <f t="shared" si="119"/>
        <v>248000</v>
      </c>
      <c r="Q83" s="298">
        <f>'[1]7.Komunikácie'!$T$17</f>
        <v>248000</v>
      </c>
      <c r="R83" s="298">
        <f>'[1]7.Komunikácie'!$U$17</f>
        <v>0</v>
      </c>
      <c r="S83" s="299">
        <f>'[1]7.Komunikácie'!$V$17</f>
        <v>0</v>
      </c>
    </row>
    <row r="84" spans="1:19" ht="15.75" x14ac:dyDescent="0.25">
      <c r="A84" s="152"/>
      <c r="B84" s="321">
        <v>5</v>
      </c>
      <c r="C84" s="323" t="s">
        <v>249</v>
      </c>
      <c r="D84" s="300">
        <f t="shared" si="116"/>
        <v>81200</v>
      </c>
      <c r="E84" s="298">
        <f>'[1]7.Komunikácie'!$K$19</f>
        <v>81200</v>
      </c>
      <c r="F84" s="298">
        <f>'[1]7.Komunikácie'!$L$19</f>
        <v>0</v>
      </c>
      <c r="G84" s="299">
        <f>'[1]7.Komunikácie'!$M$19</f>
        <v>0</v>
      </c>
      <c r="H84" s="300">
        <f t="shared" si="117"/>
        <v>12992.78</v>
      </c>
      <c r="I84" s="298">
        <f>'[1]7.Komunikácie'!$N$19</f>
        <v>12992.78</v>
      </c>
      <c r="J84" s="298">
        <f>'[1]7.Komunikácie'!$O$19</f>
        <v>0</v>
      </c>
      <c r="K84" s="316">
        <f>'[1]7.Komunikácie'!$P$19</f>
        <v>0</v>
      </c>
      <c r="L84" s="300">
        <f t="shared" si="118"/>
        <v>0</v>
      </c>
      <c r="M84" s="298">
        <f>'[1]7.Komunikácie'!$Q$19</f>
        <v>0</v>
      </c>
      <c r="N84" s="298">
        <f>'[1]7.Komunikácie'!$R$19</f>
        <v>0</v>
      </c>
      <c r="O84" s="299">
        <f>'[1]7.Komunikácie'!$S$19</f>
        <v>0</v>
      </c>
      <c r="P84" s="300">
        <f t="shared" si="119"/>
        <v>81200</v>
      </c>
      <c r="Q84" s="298">
        <f>'[1]7.Komunikácie'!$T$19</f>
        <v>81200</v>
      </c>
      <c r="R84" s="298">
        <f>'[1]7.Komunikácie'!$U$19</f>
        <v>0</v>
      </c>
      <c r="S84" s="299">
        <f>'[1]7.Komunikácie'!$V$19</f>
        <v>0</v>
      </c>
    </row>
    <row r="85" spans="1:19" ht="15.75" x14ac:dyDescent="0.25">
      <c r="A85" s="152"/>
      <c r="B85" s="321">
        <v>5</v>
      </c>
      <c r="C85" s="323" t="s">
        <v>250</v>
      </c>
      <c r="D85" s="300">
        <f t="shared" si="116"/>
        <v>30000</v>
      </c>
      <c r="E85" s="298">
        <f>'[1]7.Komunikácie'!$K$25</f>
        <v>30000</v>
      </c>
      <c r="F85" s="298">
        <f>'[1]7.Komunikácie'!$L$25</f>
        <v>0</v>
      </c>
      <c r="G85" s="299">
        <f>'[1]7.Komunikácie'!$M$25</f>
        <v>0</v>
      </c>
      <c r="H85" s="300">
        <f t="shared" si="117"/>
        <v>3180</v>
      </c>
      <c r="I85" s="298">
        <f>'[1]7.Komunikácie'!$N$25</f>
        <v>3180</v>
      </c>
      <c r="J85" s="298">
        <f>'[1]7.Komunikácie'!$O$25</f>
        <v>0</v>
      </c>
      <c r="K85" s="316">
        <f>'[1]7.Komunikácie'!$P$25</f>
        <v>0</v>
      </c>
      <c r="L85" s="300">
        <f t="shared" si="118"/>
        <v>0</v>
      </c>
      <c r="M85" s="298">
        <f>'[1]7.Komunikácie'!$Q$25</f>
        <v>0</v>
      </c>
      <c r="N85" s="298">
        <f>'[1]7.Komunikácie'!$R$25</f>
        <v>0</v>
      </c>
      <c r="O85" s="299">
        <f>'[1]7.Komunikácie'!$S$25</f>
        <v>0</v>
      </c>
      <c r="P85" s="300">
        <f t="shared" si="119"/>
        <v>30000</v>
      </c>
      <c r="Q85" s="298">
        <f>'[1]7.Komunikácie'!$T$25</f>
        <v>30000</v>
      </c>
      <c r="R85" s="298">
        <f>'[1]7.Komunikácie'!$U$25</f>
        <v>0</v>
      </c>
      <c r="S85" s="299">
        <f>'[1]7.Komunikácie'!$V$25</f>
        <v>0</v>
      </c>
    </row>
    <row r="86" spans="1:19" ht="15.75" x14ac:dyDescent="0.25">
      <c r="A86" s="152"/>
      <c r="B86" s="321">
        <v>6</v>
      </c>
      <c r="C86" s="323" t="s">
        <v>251</v>
      </c>
      <c r="D86" s="300">
        <f t="shared" si="116"/>
        <v>3800</v>
      </c>
      <c r="E86" s="298">
        <f>'[1]7.Komunikácie'!$K$27</f>
        <v>3800</v>
      </c>
      <c r="F86" s="298">
        <f>'[1]7.Komunikácie'!$L$27</f>
        <v>0</v>
      </c>
      <c r="G86" s="299">
        <f>'[1]7.Komunikácie'!$M$27</f>
        <v>0</v>
      </c>
      <c r="H86" s="300">
        <f t="shared" si="117"/>
        <v>1203.31</v>
      </c>
      <c r="I86" s="298">
        <f>'[1]7.Komunikácie'!$N$27</f>
        <v>1203.31</v>
      </c>
      <c r="J86" s="298">
        <f>'[1]7.Komunikácie'!$O$27</f>
        <v>0</v>
      </c>
      <c r="K86" s="316">
        <f>'[1]7.Komunikácie'!$P$27</f>
        <v>0</v>
      </c>
      <c r="L86" s="300">
        <f t="shared" si="118"/>
        <v>0</v>
      </c>
      <c r="M86" s="298">
        <f>'[1]7.Komunikácie'!$Q$27</f>
        <v>0</v>
      </c>
      <c r="N86" s="298">
        <f>'[1]7.Komunikácie'!$R$27</f>
        <v>0</v>
      </c>
      <c r="O86" s="299">
        <f>'[1]7.Komunikácie'!$S$27</f>
        <v>0</v>
      </c>
      <c r="P86" s="300">
        <f t="shared" si="119"/>
        <v>3800</v>
      </c>
      <c r="Q86" s="298">
        <f>'[1]7.Komunikácie'!$T$27</f>
        <v>3800</v>
      </c>
      <c r="R86" s="298">
        <f>'[1]7.Komunikácie'!$U$27</f>
        <v>0</v>
      </c>
      <c r="S86" s="299">
        <f>'[1]7.Komunikácie'!$V$27</f>
        <v>0</v>
      </c>
    </row>
    <row r="87" spans="1:19" ht="15.75" x14ac:dyDescent="0.25">
      <c r="A87" s="152"/>
      <c r="B87" s="334" t="s">
        <v>252</v>
      </c>
      <c r="C87" s="323" t="s">
        <v>253</v>
      </c>
      <c r="D87" s="300">
        <f>SUM(D88:D89)</f>
        <v>105960</v>
      </c>
      <c r="E87" s="298">
        <f t="shared" ref="E87:G87" si="120">SUM(E88:E89)</f>
        <v>14000</v>
      </c>
      <c r="F87" s="298">
        <f t="shared" si="120"/>
        <v>91960</v>
      </c>
      <c r="G87" s="299">
        <f t="shared" si="120"/>
        <v>0</v>
      </c>
      <c r="H87" s="300">
        <f>SUM(H88:H89)</f>
        <v>30246.720000000001</v>
      </c>
      <c r="I87" s="298">
        <f t="shared" ref="I87:K87" si="121">SUM(I88:I89)</f>
        <v>0</v>
      </c>
      <c r="J87" s="298">
        <f t="shared" si="121"/>
        <v>30246.720000000001</v>
      </c>
      <c r="K87" s="316">
        <f t="shared" si="121"/>
        <v>0</v>
      </c>
      <c r="L87" s="300">
        <f>SUM(L88:L89)</f>
        <v>1123898</v>
      </c>
      <c r="M87" s="298">
        <f t="shared" ref="M87:O87" si="122">SUM(M88:M89)</f>
        <v>21000</v>
      </c>
      <c r="N87" s="298">
        <f t="shared" si="122"/>
        <v>1102898</v>
      </c>
      <c r="O87" s="299">
        <f t="shared" si="122"/>
        <v>0</v>
      </c>
      <c r="P87" s="300">
        <f>SUM(P88:P89)</f>
        <v>1229858</v>
      </c>
      <c r="Q87" s="298">
        <f t="shared" ref="Q87:S87" si="123">SUM(Q88:Q89)</f>
        <v>35000</v>
      </c>
      <c r="R87" s="298">
        <f t="shared" si="123"/>
        <v>1194858</v>
      </c>
      <c r="S87" s="299">
        <f t="shared" si="123"/>
        <v>0</v>
      </c>
    </row>
    <row r="88" spans="1:19" ht="15.75" x14ac:dyDescent="0.25">
      <c r="A88" s="152"/>
      <c r="B88" s="321">
        <v>1</v>
      </c>
      <c r="C88" s="323" t="s">
        <v>254</v>
      </c>
      <c r="D88" s="300">
        <f>SUM(E88:G88)</f>
        <v>61960</v>
      </c>
      <c r="E88" s="298">
        <f>'[1]7.Komunikácie'!$K$30</f>
        <v>0</v>
      </c>
      <c r="F88" s="298">
        <f>'[1]7.Komunikácie'!$L$30</f>
        <v>61960</v>
      </c>
      <c r="G88" s="299">
        <f>'[1]7.Komunikácie'!$M$30</f>
        <v>0</v>
      </c>
      <c r="H88" s="300">
        <f>SUM(I88:K88)</f>
        <v>300</v>
      </c>
      <c r="I88" s="298">
        <f>'[1]7.Komunikácie'!$N$30</f>
        <v>0</v>
      </c>
      <c r="J88" s="298">
        <f>'[1]7.Komunikácie'!$O$30</f>
        <v>300</v>
      </c>
      <c r="K88" s="316">
        <f>'[1]7.Komunikácie'!$P$30</f>
        <v>0</v>
      </c>
      <c r="L88" s="300">
        <f>SUM(M88:O88)</f>
        <v>1103898</v>
      </c>
      <c r="M88" s="298">
        <f>'[1]7.Komunikácie'!$Q$30</f>
        <v>1000</v>
      </c>
      <c r="N88" s="298">
        <f>'[1]7.Komunikácie'!$R$30</f>
        <v>1102898</v>
      </c>
      <c r="O88" s="299">
        <f>'[1]7.Komunikácie'!$S$30</f>
        <v>0</v>
      </c>
      <c r="P88" s="300">
        <f>SUM(Q88:S88)</f>
        <v>1165858</v>
      </c>
      <c r="Q88" s="298">
        <f>'[1]7.Komunikácie'!$T$30</f>
        <v>1000</v>
      </c>
      <c r="R88" s="298">
        <f>'[1]7.Komunikácie'!$U$30</f>
        <v>1164858</v>
      </c>
      <c r="S88" s="299">
        <f>'[1]7.Komunikácie'!$V$30</f>
        <v>0</v>
      </c>
    </row>
    <row r="89" spans="1:19" ht="15.75" x14ac:dyDescent="0.25">
      <c r="A89" s="152"/>
      <c r="B89" s="321">
        <v>2</v>
      </c>
      <c r="C89" s="323" t="s">
        <v>255</v>
      </c>
      <c r="D89" s="300">
        <f>SUM(E89:G89)</f>
        <v>44000</v>
      </c>
      <c r="E89" s="298">
        <f>'[1]7.Komunikácie'!$K$33</f>
        <v>14000</v>
      </c>
      <c r="F89" s="298">
        <f>'[1]7.Komunikácie'!$L$33</f>
        <v>30000</v>
      </c>
      <c r="G89" s="299">
        <f>'[1]7.Komunikácie'!$M$33</f>
        <v>0</v>
      </c>
      <c r="H89" s="300">
        <f>SUM(I89:K89)</f>
        <v>29946.720000000001</v>
      </c>
      <c r="I89" s="298">
        <f>'[1]7.Komunikácie'!$N$33</f>
        <v>0</v>
      </c>
      <c r="J89" s="298">
        <f>'[1]7.Komunikácie'!$O$33</f>
        <v>29946.720000000001</v>
      </c>
      <c r="K89" s="316">
        <f>'[1]7.Komunikácie'!$P$33</f>
        <v>0</v>
      </c>
      <c r="L89" s="300">
        <f>SUM(M89:O89)</f>
        <v>20000</v>
      </c>
      <c r="M89" s="298">
        <f>'[1]7.Komunikácie'!$Q$33</f>
        <v>20000</v>
      </c>
      <c r="N89" s="298">
        <f>'[1]7.Komunikácie'!$R$33</f>
        <v>0</v>
      </c>
      <c r="O89" s="299">
        <f>'[1]7.Komunikácie'!$S$33</f>
        <v>0</v>
      </c>
      <c r="P89" s="300">
        <f>SUM(Q89:S89)</f>
        <v>64000</v>
      </c>
      <c r="Q89" s="298">
        <f>'[1]7.Komunikácie'!$T$33</f>
        <v>34000</v>
      </c>
      <c r="R89" s="298">
        <f>'[1]7.Komunikácie'!$U$33</f>
        <v>30000</v>
      </c>
      <c r="S89" s="299">
        <f>'[1]7.Komunikácie'!$V$33</f>
        <v>0</v>
      </c>
    </row>
    <row r="90" spans="1:19" ht="15.75" outlineLevel="1" x14ac:dyDescent="0.25">
      <c r="A90" s="152"/>
      <c r="B90" s="334" t="s">
        <v>256</v>
      </c>
      <c r="C90" s="323" t="s">
        <v>257</v>
      </c>
      <c r="D90" s="300">
        <f>SUM(D91:D92)</f>
        <v>0</v>
      </c>
      <c r="E90" s="298">
        <f t="shared" ref="E90:G90" si="124">SUM(E91:E92)</f>
        <v>0</v>
      </c>
      <c r="F90" s="298">
        <f t="shared" si="124"/>
        <v>0</v>
      </c>
      <c r="G90" s="299">
        <f t="shared" si="124"/>
        <v>0</v>
      </c>
      <c r="H90" s="300">
        <f>SUM(H91:H92)</f>
        <v>0</v>
      </c>
      <c r="I90" s="298">
        <f t="shared" ref="I90:K90" si="125">SUM(I91:I92)</f>
        <v>0</v>
      </c>
      <c r="J90" s="298">
        <f t="shared" si="125"/>
        <v>0</v>
      </c>
      <c r="K90" s="316">
        <f t="shared" si="125"/>
        <v>0</v>
      </c>
      <c r="L90" s="300">
        <f>SUM(L91:L92)</f>
        <v>0</v>
      </c>
      <c r="M90" s="298">
        <f t="shared" ref="M90:O90" si="126">SUM(M91:M92)</f>
        <v>0</v>
      </c>
      <c r="N90" s="298">
        <f t="shared" si="126"/>
        <v>0</v>
      </c>
      <c r="O90" s="299">
        <f t="shared" si="126"/>
        <v>0</v>
      </c>
      <c r="P90" s="300">
        <f>SUM(P91:P92)</f>
        <v>0</v>
      </c>
      <c r="Q90" s="298">
        <f t="shared" ref="Q90:S90" si="127">SUM(Q91:Q92)</f>
        <v>0</v>
      </c>
      <c r="R90" s="298">
        <f t="shared" si="127"/>
        <v>0</v>
      </c>
      <c r="S90" s="299">
        <f t="shared" si="127"/>
        <v>0</v>
      </c>
    </row>
    <row r="91" spans="1:19" ht="15.75" outlineLevel="1" x14ac:dyDescent="0.25">
      <c r="A91" s="152"/>
      <c r="B91" s="321">
        <v>1</v>
      </c>
      <c r="C91" s="323" t="s">
        <v>258</v>
      </c>
      <c r="D91" s="300">
        <f>SUM(E91:G91)</f>
        <v>0</v>
      </c>
      <c r="E91" s="298">
        <f>'[1]7.Komunikácie'!$K$36</f>
        <v>0</v>
      </c>
      <c r="F91" s="298">
        <f>'[1]7.Komunikácie'!$L$36</f>
        <v>0</v>
      </c>
      <c r="G91" s="299">
        <f>'[1]7.Komunikácie'!$M$36</f>
        <v>0</v>
      </c>
      <c r="H91" s="300">
        <f>SUM(I91:K91)</f>
        <v>0</v>
      </c>
      <c r="I91" s="298">
        <f>'[1]7.Komunikácie'!$N$36</f>
        <v>0</v>
      </c>
      <c r="J91" s="298">
        <f>'[1]7.Komunikácie'!$O$36</f>
        <v>0</v>
      </c>
      <c r="K91" s="316">
        <f>'[1]7.Komunikácie'!$P$36</f>
        <v>0</v>
      </c>
      <c r="L91" s="300">
        <f>SUM(M91:O91)</f>
        <v>0</v>
      </c>
      <c r="M91" s="298">
        <f>'[1]7.Komunikácie'!$Q$36</f>
        <v>0</v>
      </c>
      <c r="N91" s="298">
        <f>'[1]7.Komunikácie'!$R$36</f>
        <v>0</v>
      </c>
      <c r="O91" s="299">
        <f>'[1]7.Komunikácie'!$S$36</f>
        <v>0</v>
      </c>
      <c r="P91" s="300">
        <f>SUM(Q91:S91)</f>
        <v>0</v>
      </c>
      <c r="Q91" s="298">
        <f>'[1]7.Komunikácie'!$T$36</f>
        <v>0</v>
      </c>
      <c r="R91" s="298">
        <f>'[1]7.Komunikácie'!$U$36</f>
        <v>0</v>
      </c>
      <c r="S91" s="299">
        <f>'[1]7.Komunikácie'!$V$36</f>
        <v>0</v>
      </c>
    </row>
    <row r="92" spans="1:19" ht="16.5" outlineLevel="1" thickBot="1" x14ac:dyDescent="0.3">
      <c r="A92" s="152"/>
      <c r="B92" s="324">
        <v>2</v>
      </c>
      <c r="C92" s="325" t="s">
        <v>259</v>
      </c>
      <c r="D92" s="314">
        <f>SUM(E92:G92)</f>
        <v>0</v>
      </c>
      <c r="E92" s="315">
        <f>'[1]7.Komunikácie'!$K$39</f>
        <v>0</v>
      </c>
      <c r="F92" s="315">
        <f>'[1]7.Komunikácie'!$L$39</f>
        <v>0</v>
      </c>
      <c r="G92" s="353">
        <f>'[1]7.Komunikácie'!$M$39</f>
        <v>0</v>
      </c>
      <c r="H92" s="314">
        <f>SUM(I92:K92)</f>
        <v>0</v>
      </c>
      <c r="I92" s="315">
        <f>'[1]7.Komunikácie'!$N$39</f>
        <v>0</v>
      </c>
      <c r="J92" s="315">
        <f>'[1]7.Komunikácie'!$O$39</f>
        <v>0</v>
      </c>
      <c r="K92" s="428">
        <f>'[1]7.Komunikácie'!$P$39</f>
        <v>0</v>
      </c>
      <c r="L92" s="314">
        <f>SUM(M92:O92)</f>
        <v>0</v>
      </c>
      <c r="M92" s="315">
        <f>'[1]7.Komunikácie'!$Q$39</f>
        <v>0</v>
      </c>
      <c r="N92" s="315">
        <f>'[1]7.Komunikácie'!$R$39</f>
        <v>0</v>
      </c>
      <c r="O92" s="353">
        <f>'[1]7.Komunikácie'!$S$39</f>
        <v>0</v>
      </c>
      <c r="P92" s="314">
        <f>SUM(Q92:S92)</f>
        <v>0</v>
      </c>
      <c r="Q92" s="315">
        <f>'[1]7.Komunikácie'!$T$39</f>
        <v>0</v>
      </c>
      <c r="R92" s="315">
        <f>'[1]7.Komunikácie'!$U$39</f>
        <v>0</v>
      </c>
      <c r="S92" s="353">
        <f>'[1]7.Komunikácie'!$V$39</f>
        <v>0</v>
      </c>
    </row>
    <row r="93" spans="1:19" s="154" customFormat="1" ht="15.75" x14ac:dyDescent="0.25">
      <c r="B93" s="326" t="s">
        <v>260</v>
      </c>
      <c r="C93" s="327"/>
      <c r="D93" s="311">
        <f>D94+D95</f>
        <v>85000</v>
      </c>
      <c r="E93" s="312">
        <f t="shared" ref="E93:G93" si="128">E94+E95</f>
        <v>85000</v>
      </c>
      <c r="F93" s="312">
        <f t="shared" si="128"/>
        <v>0</v>
      </c>
      <c r="G93" s="405">
        <f t="shared" si="128"/>
        <v>0</v>
      </c>
      <c r="H93" s="311">
        <f>H94+H95</f>
        <v>27790.98</v>
      </c>
      <c r="I93" s="312">
        <f t="shared" ref="I93:K93" si="129">I94+I95</f>
        <v>27790.98</v>
      </c>
      <c r="J93" s="312">
        <f t="shared" si="129"/>
        <v>0</v>
      </c>
      <c r="K93" s="405">
        <f t="shared" si="129"/>
        <v>0</v>
      </c>
      <c r="L93" s="311">
        <f>L94+L95</f>
        <v>50000</v>
      </c>
      <c r="M93" s="312">
        <f t="shared" ref="M93:O93" si="130">M94+M95</f>
        <v>50000</v>
      </c>
      <c r="N93" s="312">
        <f t="shared" si="130"/>
        <v>0</v>
      </c>
      <c r="O93" s="313">
        <f t="shared" si="130"/>
        <v>0</v>
      </c>
      <c r="P93" s="311">
        <f>P94+P95</f>
        <v>135000</v>
      </c>
      <c r="Q93" s="312">
        <f t="shared" ref="Q93:S93" si="131">Q94+Q95</f>
        <v>135000</v>
      </c>
      <c r="R93" s="312">
        <f t="shared" si="131"/>
        <v>0</v>
      </c>
      <c r="S93" s="313">
        <f t="shared" si="131"/>
        <v>0</v>
      </c>
    </row>
    <row r="94" spans="1:19" ht="15.75" x14ac:dyDescent="0.25">
      <c r="A94" s="152"/>
      <c r="B94" s="334" t="s">
        <v>261</v>
      </c>
      <c r="C94" s="323" t="s">
        <v>262</v>
      </c>
      <c r="D94" s="300">
        <f>SUM(E94:G94)</f>
        <v>80000</v>
      </c>
      <c r="E94" s="298">
        <f>'[1]8.Doprava'!$K$4</f>
        <v>80000</v>
      </c>
      <c r="F94" s="298">
        <f>'[1]8.Doprava'!$L$4</f>
        <v>0</v>
      </c>
      <c r="G94" s="316">
        <f>'[1]8.Doprava'!$M$4</f>
        <v>0</v>
      </c>
      <c r="H94" s="300">
        <f>SUM(I94:K94)</f>
        <v>27790.98</v>
      </c>
      <c r="I94" s="298">
        <f>'[1]8.Doprava'!$N$4</f>
        <v>27790.98</v>
      </c>
      <c r="J94" s="298">
        <f>'[1]8.Doprava'!$O$4</f>
        <v>0</v>
      </c>
      <c r="K94" s="316">
        <f>'[1]8.Doprava'!$P$4</f>
        <v>0</v>
      </c>
      <c r="L94" s="300">
        <f>SUM(M94:O94)</f>
        <v>50000</v>
      </c>
      <c r="M94" s="298">
        <f>'[1]8.Doprava'!$Q$4</f>
        <v>50000</v>
      </c>
      <c r="N94" s="298">
        <f>'[1]8.Doprava'!$R$4</f>
        <v>0</v>
      </c>
      <c r="O94" s="299">
        <f>'[1]8.Doprava'!$S$4</f>
        <v>0</v>
      </c>
      <c r="P94" s="300">
        <f>SUM(Q94:S94)</f>
        <v>130000</v>
      </c>
      <c r="Q94" s="298">
        <f>'[1]8.Doprava'!$T$4</f>
        <v>130000</v>
      </c>
      <c r="R94" s="298">
        <f>'[1]8.Doprava'!$U$4</f>
        <v>0</v>
      </c>
      <c r="S94" s="299">
        <f>'[1]8.Doprava'!$V$4</f>
        <v>0</v>
      </c>
    </row>
    <row r="95" spans="1:19" ht="15.75" x14ac:dyDescent="0.25">
      <c r="A95" s="152"/>
      <c r="B95" s="334" t="s">
        <v>263</v>
      </c>
      <c r="C95" s="323" t="s">
        <v>264</v>
      </c>
      <c r="D95" s="300">
        <f>SUM(D96)</f>
        <v>5000</v>
      </c>
      <c r="E95" s="298">
        <f t="shared" ref="E95:G95" si="132">SUM(E96)</f>
        <v>5000</v>
      </c>
      <c r="F95" s="298">
        <f t="shared" si="132"/>
        <v>0</v>
      </c>
      <c r="G95" s="316">
        <f t="shared" si="132"/>
        <v>0</v>
      </c>
      <c r="H95" s="300">
        <f>SUM(H96)</f>
        <v>0</v>
      </c>
      <c r="I95" s="298">
        <f t="shared" ref="I95:K95" si="133">SUM(I96)</f>
        <v>0</v>
      </c>
      <c r="J95" s="298">
        <f t="shared" si="133"/>
        <v>0</v>
      </c>
      <c r="K95" s="316">
        <f t="shared" si="133"/>
        <v>0</v>
      </c>
      <c r="L95" s="300">
        <f>SUM(L96)</f>
        <v>0</v>
      </c>
      <c r="M95" s="298">
        <f t="shared" ref="M95:S95" si="134">SUM(M96)</f>
        <v>0</v>
      </c>
      <c r="N95" s="298">
        <f t="shared" si="134"/>
        <v>0</v>
      </c>
      <c r="O95" s="299">
        <f t="shared" si="134"/>
        <v>0</v>
      </c>
      <c r="P95" s="300">
        <f>SUM(P96)</f>
        <v>5000</v>
      </c>
      <c r="Q95" s="298">
        <f t="shared" si="134"/>
        <v>5000</v>
      </c>
      <c r="R95" s="298">
        <f t="shared" si="134"/>
        <v>0</v>
      </c>
      <c r="S95" s="299">
        <f t="shared" si="134"/>
        <v>0</v>
      </c>
    </row>
    <row r="96" spans="1:19" ht="16.5" thickBot="1" x14ac:dyDescent="0.3">
      <c r="A96" s="152"/>
      <c r="B96" s="324">
        <v>1</v>
      </c>
      <c r="C96" s="325" t="s">
        <v>265</v>
      </c>
      <c r="D96" s="314">
        <f>SUM(E96:G96)</f>
        <v>5000</v>
      </c>
      <c r="E96" s="315">
        <f>'[1]8.Doprava'!$K$7</f>
        <v>5000</v>
      </c>
      <c r="F96" s="315">
        <f>'[1]8.Doprava'!$L$7</f>
        <v>0</v>
      </c>
      <c r="G96" s="428">
        <f>'[1]8.Doprava'!$M$7</f>
        <v>0</v>
      </c>
      <c r="H96" s="314">
        <f>SUM(I96:K96)</f>
        <v>0</v>
      </c>
      <c r="I96" s="315">
        <f>'[1]8.Doprava'!$N$7</f>
        <v>0</v>
      </c>
      <c r="J96" s="315">
        <f>'[1]8.Doprava'!$O$7</f>
        <v>0</v>
      </c>
      <c r="K96" s="428">
        <f>'[1]8.Doprava'!$P$7</f>
        <v>0</v>
      </c>
      <c r="L96" s="314">
        <f>SUM(M96:O96)</f>
        <v>0</v>
      </c>
      <c r="M96" s="315">
        <f>'[1]8.Doprava'!$Q$7</f>
        <v>0</v>
      </c>
      <c r="N96" s="315">
        <f>'[1]8.Doprava'!$R$7</f>
        <v>0</v>
      </c>
      <c r="O96" s="353">
        <f>'[1]8.Doprava'!$S$7</f>
        <v>0</v>
      </c>
      <c r="P96" s="314">
        <f>SUM(Q96:S96)</f>
        <v>5000</v>
      </c>
      <c r="Q96" s="315">
        <f>'[1]8.Doprava'!$T$7</f>
        <v>5000</v>
      </c>
      <c r="R96" s="315">
        <f>'[1]8.Doprava'!$U$7</f>
        <v>0</v>
      </c>
      <c r="S96" s="353">
        <f>'[1]8.Doprava'!$V$7</f>
        <v>0</v>
      </c>
    </row>
    <row r="97" spans="1:19" s="154" customFormat="1" ht="15.75" x14ac:dyDescent="0.25">
      <c r="B97" s="326" t="s">
        <v>266</v>
      </c>
      <c r="C97" s="327"/>
      <c r="D97" s="311">
        <f t="shared" ref="D97:O97" si="135">D98+D99+D108+D115+D118+D119+D120+D121</f>
        <v>8200027</v>
      </c>
      <c r="E97" s="312">
        <f t="shared" si="135"/>
        <v>7970160</v>
      </c>
      <c r="F97" s="312">
        <f t="shared" si="135"/>
        <v>229867</v>
      </c>
      <c r="G97" s="313">
        <f t="shared" si="135"/>
        <v>0</v>
      </c>
      <c r="H97" s="311">
        <f t="shared" si="135"/>
        <v>2652822.0699999998</v>
      </c>
      <c r="I97" s="312">
        <f t="shared" si="135"/>
        <v>2633303.0799999996</v>
      </c>
      <c r="J97" s="312">
        <f t="shared" si="135"/>
        <v>19518.989999999998</v>
      </c>
      <c r="K97" s="313">
        <f t="shared" si="135"/>
        <v>0</v>
      </c>
      <c r="L97" s="311">
        <f t="shared" si="135"/>
        <v>638742</v>
      </c>
      <c r="M97" s="312">
        <f t="shared" si="135"/>
        <v>505757</v>
      </c>
      <c r="N97" s="312">
        <f t="shared" si="135"/>
        <v>132985</v>
      </c>
      <c r="O97" s="313">
        <f t="shared" si="135"/>
        <v>0</v>
      </c>
      <c r="P97" s="311">
        <f t="shared" ref="P97:S97" si="136">P98+P99+P108+P115+P118+P119+P120+P121</f>
        <v>8838769</v>
      </c>
      <c r="Q97" s="312">
        <f t="shared" si="136"/>
        <v>8475917</v>
      </c>
      <c r="R97" s="312">
        <f t="shared" si="136"/>
        <v>362852</v>
      </c>
      <c r="S97" s="313">
        <f t="shared" si="136"/>
        <v>0</v>
      </c>
    </row>
    <row r="98" spans="1:19" ht="15.75" x14ac:dyDescent="0.25">
      <c r="A98" s="152"/>
      <c r="B98" s="334" t="s">
        <v>267</v>
      </c>
      <c r="C98" s="323" t="s">
        <v>268</v>
      </c>
      <c r="D98" s="300">
        <f>SUM(E98:G98)</f>
        <v>3800</v>
      </c>
      <c r="E98" s="298">
        <f>'[1]9. Vzdelávanie'!$K$4</f>
        <v>3800</v>
      </c>
      <c r="F98" s="298">
        <f>'[1]9. Vzdelávanie'!$L$4</f>
        <v>0</v>
      </c>
      <c r="G98" s="299">
        <f>'[1]9. Vzdelávanie'!$M$4</f>
        <v>0</v>
      </c>
      <c r="H98" s="300">
        <f>SUM(I98:K98)</f>
        <v>661.33999999999992</v>
      </c>
      <c r="I98" s="298">
        <f>'[1]9. Vzdelávanie'!$N$4</f>
        <v>661.33999999999992</v>
      </c>
      <c r="J98" s="298">
        <f>'[1]9. Vzdelávanie'!$O$4</f>
        <v>0</v>
      </c>
      <c r="K98" s="299">
        <f>'[1]9. Vzdelávanie'!$P$4</f>
        <v>0</v>
      </c>
      <c r="L98" s="300">
        <f>SUM(M98:O98)</f>
        <v>200</v>
      </c>
      <c r="M98" s="298">
        <f>'[1]9. Vzdelávanie'!$Q$4</f>
        <v>200</v>
      </c>
      <c r="N98" s="298">
        <f>'[1]9. Vzdelávanie'!$R$4</f>
        <v>0</v>
      </c>
      <c r="O98" s="299">
        <f>'[1]9. Vzdelávanie'!$S$4</f>
        <v>0</v>
      </c>
      <c r="P98" s="300">
        <f>SUM(Q98:S98)</f>
        <v>4000</v>
      </c>
      <c r="Q98" s="298">
        <f>'[1]9. Vzdelávanie'!$T$4</f>
        <v>4000</v>
      </c>
      <c r="R98" s="298">
        <f>'[1]9. Vzdelávanie'!$U$4</f>
        <v>0</v>
      </c>
      <c r="S98" s="299">
        <f>'[1]9. Vzdelávanie'!$V$4</f>
        <v>0</v>
      </c>
    </row>
    <row r="99" spans="1:19" ht="15.75" x14ac:dyDescent="0.25">
      <c r="A99" s="152"/>
      <c r="B99" s="334" t="s">
        <v>269</v>
      </c>
      <c r="C99" s="323" t="s">
        <v>270</v>
      </c>
      <c r="D99" s="300">
        <f>SUM(D100:D107)</f>
        <v>1545446</v>
      </c>
      <c r="E99" s="298">
        <f t="shared" ref="E99:G99" si="137">SUM(E100:E107)</f>
        <v>1534646</v>
      </c>
      <c r="F99" s="298">
        <f t="shared" si="137"/>
        <v>10800</v>
      </c>
      <c r="G99" s="299">
        <f t="shared" si="137"/>
        <v>0</v>
      </c>
      <c r="H99" s="300">
        <f>SUM(H100:H107)</f>
        <v>547108.49</v>
      </c>
      <c r="I99" s="298">
        <f t="shared" ref="I99:K99" si="138">SUM(I100:I107)</f>
        <v>539499</v>
      </c>
      <c r="J99" s="298">
        <f t="shared" si="138"/>
        <v>7609.49</v>
      </c>
      <c r="K99" s="299">
        <f t="shared" si="138"/>
        <v>0</v>
      </c>
      <c r="L99" s="300">
        <f>SUM(L100:L107)</f>
        <v>67540</v>
      </c>
      <c r="M99" s="298">
        <f t="shared" ref="M99:O99" si="139">SUM(M100:M107)</f>
        <v>68165</v>
      </c>
      <c r="N99" s="298">
        <f t="shared" si="139"/>
        <v>-625</v>
      </c>
      <c r="O99" s="299">
        <f t="shared" si="139"/>
        <v>0</v>
      </c>
      <c r="P99" s="300">
        <f>SUM(P100:P107)</f>
        <v>1612986</v>
      </c>
      <c r="Q99" s="298">
        <f t="shared" ref="Q99:S99" si="140">SUM(Q100:Q107)</f>
        <v>1602811</v>
      </c>
      <c r="R99" s="298">
        <f t="shared" si="140"/>
        <v>10175</v>
      </c>
      <c r="S99" s="299">
        <f t="shared" si="140"/>
        <v>0</v>
      </c>
    </row>
    <row r="100" spans="1:19" ht="15.75" x14ac:dyDescent="0.25">
      <c r="A100" s="152"/>
      <c r="B100" s="321">
        <v>1</v>
      </c>
      <c r="C100" s="323" t="s">
        <v>271</v>
      </c>
      <c r="D100" s="300">
        <f>SUM(E100:G100)</f>
        <v>163591</v>
      </c>
      <c r="E100" s="298">
        <f>'[1]9. Vzdelávanie'!$K$19</f>
        <v>163591</v>
      </c>
      <c r="F100" s="298">
        <f>'[1]9. Vzdelávanie'!$L$19</f>
        <v>0</v>
      </c>
      <c r="G100" s="299">
        <f>'[1]9. Vzdelávanie'!$M$19</f>
        <v>0</v>
      </c>
      <c r="H100" s="300">
        <f>SUM(I100:K100)</f>
        <v>57691</v>
      </c>
      <c r="I100" s="298">
        <f>'[1]9. Vzdelávanie'!$N$19</f>
        <v>57691</v>
      </c>
      <c r="J100" s="298">
        <f>'[1]9. Vzdelávanie'!$O$19</f>
        <v>0</v>
      </c>
      <c r="K100" s="299">
        <f>'[1]9. Vzdelávanie'!$P$19</f>
        <v>0</v>
      </c>
      <c r="L100" s="300">
        <f>SUM(M100:O100)</f>
        <v>10564</v>
      </c>
      <c r="M100" s="298">
        <f>'[1]9. Vzdelávanie'!$Q$19</f>
        <v>10564</v>
      </c>
      <c r="N100" s="298">
        <f>'[1]9. Vzdelávanie'!$R$19</f>
        <v>0</v>
      </c>
      <c r="O100" s="299">
        <f>'[1]9. Vzdelávanie'!$S$19</f>
        <v>0</v>
      </c>
      <c r="P100" s="300">
        <f>SUM(Q100:S100)</f>
        <v>174155</v>
      </c>
      <c r="Q100" s="298">
        <f>'[1]9. Vzdelávanie'!$T$19</f>
        <v>174155</v>
      </c>
      <c r="R100" s="298">
        <f>'[1]9. Vzdelávanie'!$U$19</f>
        <v>0</v>
      </c>
      <c r="S100" s="299">
        <f>'[1]9. Vzdelávanie'!$V$19</f>
        <v>0</v>
      </c>
    </row>
    <row r="101" spans="1:19" ht="15.75" x14ac:dyDescent="0.25">
      <c r="A101" s="152"/>
      <c r="B101" s="321">
        <v>2</v>
      </c>
      <c r="C101" s="323" t="s">
        <v>272</v>
      </c>
      <c r="D101" s="300">
        <f t="shared" ref="D101:D107" si="141">SUM(E101:G101)</f>
        <v>320995</v>
      </c>
      <c r="E101" s="298">
        <f>'[1]9. Vzdelávanie'!$K$20</f>
        <v>320995</v>
      </c>
      <c r="F101" s="298">
        <f>'[1]9. Vzdelávanie'!$L$20</f>
        <v>0</v>
      </c>
      <c r="G101" s="299">
        <f>'[1]9. Vzdelávanie'!$M$20</f>
        <v>0</v>
      </c>
      <c r="H101" s="300">
        <f t="shared" ref="H101:H107" si="142">SUM(I101:K101)</f>
        <v>113217</v>
      </c>
      <c r="I101" s="298">
        <f>'[1]9. Vzdelávanie'!$N$20</f>
        <v>113217</v>
      </c>
      <c r="J101" s="298">
        <f>'[1]9. Vzdelávanie'!$O$20</f>
        <v>0</v>
      </c>
      <c r="K101" s="299">
        <f>'[1]9. Vzdelávanie'!$P$20</f>
        <v>0</v>
      </c>
      <c r="L101" s="300">
        <f t="shared" ref="L101:L107" si="143">SUM(M101:O101)</f>
        <v>-8804</v>
      </c>
      <c r="M101" s="298">
        <f>'[1]9. Vzdelávanie'!$Q$20</f>
        <v>-8804</v>
      </c>
      <c r="N101" s="298">
        <f>'[1]9. Vzdelávanie'!$R$20</f>
        <v>0</v>
      </c>
      <c r="O101" s="299">
        <f>'[1]9. Vzdelávanie'!$S$20</f>
        <v>0</v>
      </c>
      <c r="P101" s="300">
        <f t="shared" ref="P101:P107" si="144">SUM(Q101:S101)</f>
        <v>312191</v>
      </c>
      <c r="Q101" s="298">
        <f>'[1]9. Vzdelávanie'!$T$20</f>
        <v>312191</v>
      </c>
      <c r="R101" s="298">
        <f>'[1]9. Vzdelávanie'!$U$20</f>
        <v>0</v>
      </c>
      <c r="S101" s="299">
        <f>'[1]9. Vzdelávanie'!$V$20</f>
        <v>0</v>
      </c>
    </row>
    <row r="102" spans="1:19" ht="15.75" x14ac:dyDescent="0.25">
      <c r="A102" s="152"/>
      <c r="B102" s="321">
        <v>3</v>
      </c>
      <c r="C102" s="323" t="s">
        <v>273</v>
      </c>
      <c r="D102" s="300">
        <f t="shared" si="141"/>
        <v>399973</v>
      </c>
      <c r="E102" s="298">
        <f>'[1]9. Vzdelávanie'!$K$21</f>
        <v>390973</v>
      </c>
      <c r="F102" s="298">
        <f>'[1]9. Vzdelávanie'!$L$21</f>
        <v>9000</v>
      </c>
      <c r="G102" s="299">
        <f>'[1]9. Vzdelávanie'!$M$21</f>
        <v>0</v>
      </c>
      <c r="H102" s="300">
        <f t="shared" si="142"/>
        <v>142373.49</v>
      </c>
      <c r="I102" s="298">
        <f>'[1]9. Vzdelávanie'!$N$21</f>
        <v>134764</v>
      </c>
      <c r="J102" s="298">
        <f>'[1]9. Vzdelávanie'!$O$21</f>
        <v>7609.49</v>
      </c>
      <c r="K102" s="299">
        <f>'[1]9. Vzdelávanie'!$P$21</f>
        <v>0</v>
      </c>
      <c r="L102" s="300">
        <f t="shared" si="143"/>
        <v>13726</v>
      </c>
      <c r="M102" s="298">
        <f>'[1]9. Vzdelávanie'!$Q$21</f>
        <v>15116</v>
      </c>
      <c r="N102" s="298">
        <f>'[1]9. Vzdelávanie'!$R$21</f>
        <v>-1390</v>
      </c>
      <c r="O102" s="299">
        <f>'[1]9. Vzdelávanie'!$S$21</f>
        <v>0</v>
      </c>
      <c r="P102" s="300">
        <f t="shared" si="144"/>
        <v>413699</v>
      </c>
      <c r="Q102" s="298">
        <f>'[1]9. Vzdelávanie'!$T$21</f>
        <v>406089</v>
      </c>
      <c r="R102" s="298">
        <f>'[1]9. Vzdelávanie'!$U$21</f>
        <v>7610</v>
      </c>
      <c r="S102" s="299">
        <f>'[1]9. Vzdelávanie'!$V$21</f>
        <v>0</v>
      </c>
    </row>
    <row r="103" spans="1:19" ht="15.75" x14ac:dyDescent="0.25">
      <c r="A103" s="150"/>
      <c r="B103" s="321">
        <v>4</v>
      </c>
      <c r="C103" s="323" t="s">
        <v>431</v>
      </c>
      <c r="D103" s="300">
        <f t="shared" si="141"/>
        <v>0</v>
      </c>
      <c r="E103" s="298">
        <f>'[1]9. Vzdelávanie'!$K$22</f>
        <v>0</v>
      </c>
      <c r="F103" s="298">
        <f>'[1]9. Vzdelávanie'!$L$22</f>
        <v>0</v>
      </c>
      <c r="G103" s="299">
        <f>'[1]9. Vzdelávanie'!$M$22</f>
        <v>0</v>
      </c>
      <c r="H103" s="300">
        <f t="shared" si="142"/>
        <v>0</v>
      </c>
      <c r="I103" s="298">
        <f>'[1]9. Vzdelávanie'!$N$22</f>
        <v>0</v>
      </c>
      <c r="J103" s="298">
        <f>'[1]9. Vzdelávanie'!$O$22</f>
        <v>0</v>
      </c>
      <c r="K103" s="299">
        <f>'[1]9. Vzdelávanie'!$P$22</f>
        <v>0</v>
      </c>
      <c r="L103" s="300">
        <f t="shared" si="143"/>
        <v>0</v>
      </c>
      <c r="M103" s="298">
        <f>'[1]9. Vzdelávanie'!$Q$22</f>
        <v>0</v>
      </c>
      <c r="N103" s="298">
        <f>'[1]9. Vzdelávanie'!$R$22</f>
        <v>0</v>
      </c>
      <c r="O103" s="299">
        <f>'[1]9. Vzdelávanie'!$S$22</f>
        <v>0</v>
      </c>
      <c r="P103" s="300">
        <f t="shared" si="144"/>
        <v>0</v>
      </c>
      <c r="Q103" s="298">
        <f>'[1]9. Vzdelávanie'!$T$22</f>
        <v>0</v>
      </c>
      <c r="R103" s="298">
        <f>'[1]9. Vzdelávanie'!$U$22</f>
        <v>0</v>
      </c>
      <c r="S103" s="299">
        <f>'[1]9. Vzdelávanie'!$V$22</f>
        <v>0</v>
      </c>
    </row>
    <row r="104" spans="1:19" ht="15.75" x14ac:dyDescent="0.25">
      <c r="A104" s="152"/>
      <c r="B104" s="321">
        <v>5</v>
      </c>
      <c r="C104" s="323" t="s">
        <v>275</v>
      </c>
      <c r="D104" s="300">
        <f t="shared" si="141"/>
        <v>206903</v>
      </c>
      <c r="E104" s="298">
        <f>'[1]9. Vzdelávanie'!$K$23</f>
        <v>206903</v>
      </c>
      <c r="F104" s="298">
        <f>'[1]9. Vzdelávanie'!$L$23</f>
        <v>0</v>
      </c>
      <c r="G104" s="299">
        <f>'[1]9. Vzdelávanie'!$M$23</f>
        <v>0</v>
      </c>
      <c r="H104" s="300">
        <f t="shared" si="142"/>
        <v>75729</v>
      </c>
      <c r="I104" s="298">
        <f>'[1]9. Vzdelávanie'!$N$23</f>
        <v>75729</v>
      </c>
      <c r="J104" s="298">
        <f>'[1]9. Vzdelávanie'!$O$23</f>
        <v>0</v>
      </c>
      <c r="K104" s="299">
        <f>'[1]9. Vzdelávanie'!$P$23</f>
        <v>0</v>
      </c>
      <c r="L104" s="300">
        <f t="shared" si="143"/>
        <v>12646</v>
      </c>
      <c r="M104" s="298">
        <f>'[1]9. Vzdelávanie'!$Q$23</f>
        <v>12646</v>
      </c>
      <c r="N104" s="298">
        <f>'[1]9. Vzdelávanie'!$R$23</f>
        <v>0</v>
      </c>
      <c r="O104" s="299">
        <f>'[1]9. Vzdelávanie'!$S$23</f>
        <v>0</v>
      </c>
      <c r="P104" s="300">
        <f t="shared" si="144"/>
        <v>219549</v>
      </c>
      <c r="Q104" s="298">
        <f>'[1]9. Vzdelávanie'!$T$23</f>
        <v>219549</v>
      </c>
      <c r="R104" s="298">
        <f>'[1]9. Vzdelávanie'!$U$23</f>
        <v>0</v>
      </c>
      <c r="S104" s="299">
        <f>'[1]9. Vzdelávanie'!$V$23</f>
        <v>0</v>
      </c>
    </row>
    <row r="105" spans="1:19" ht="15.75" x14ac:dyDescent="0.25">
      <c r="A105" s="152"/>
      <c r="B105" s="321">
        <v>6</v>
      </c>
      <c r="C105" s="323" t="s">
        <v>276</v>
      </c>
      <c r="D105" s="300">
        <f t="shared" si="141"/>
        <v>217058</v>
      </c>
      <c r="E105" s="298">
        <f>'[1]9. Vzdelávanie'!$K$24</f>
        <v>215258</v>
      </c>
      <c r="F105" s="298">
        <f>'[1]9. Vzdelávanie'!$L$24</f>
        <v>1800</v>
      </c>
      <c r="G105" s="299">
        <f>'[1]9. Vzdelávanie'!$M$24</f>
        <v>0</v>
      </c>
      <c r="H105" s="300">
        <f t="shared" si="142"/>
        <v>76835</v>
      </c>
      <c r="I105" s="298">
        <f>'[1]9. Vzdelávanie'!$N$24</f>
        <v>76835</v>
      </c>
      <c r="J105" s="298">
        <f>'[1]9. Vzdelávanie'!$O$24</f>
        <v>0</v>
      </c>
      <c r="K105" s="299">
        <f>'[1]9. Vzdelávanie'!$P$24</f>
        <v>0</v>
      </c>
      <c r="L105" s="300">
        <f t="shared" si="143"/>
        <v>12547</v>
      </c>
      <c r="M105" s="298">
        <f>'[1]9. Vzdelávanie'!$Q$24</f>
        <v>11782</v>
      </c>
      <c r="N105" s="298">
        <f>'[1]9. Vzdelávanie'!$R$24</f>
        <v>765</v>
      </c>
      <c r="O105" s="299">
        <f>'[1]9. Vzdelávanie'!$S$24</f>
        <v>0</v>
      </c>
      <c r="P105" s="300">
        <f t="shared" si="144"/>
        <v>229605</v>
      </c>
      <c r="Q105" s="298">
        <f>'[1]9. Vzdelávanie'!$T$24</f>
        <v>227040</v>
      </c>
      <c r="R105" s="298">
        <f>'[1]9. Vzdelávanie'!$U$24</f>
        <v>2565</v>
      </c>
      <c r="S105" s="299">
        <f>'[1]9. Vzdelávanie'!$V$24</f>
        <v>0</v>
      </c>
    </row>
    <row r="106" spans="1:19" ht="15.75" x14ac:dyDescent="0.25">
      <c r="A106" s="152"/>
      <c r="B106" s="321">
        <v>7</v>
      </c>
      <c r="C106" s="323" t="s">
        <v>277</v>
      </c>
      <c r="D106" s="300">
        <f t="shared" si="141"/>
        <v>196926</v>
      </c>
      <c r="E106" s="298">
        <f>'[1]9. Vzdelávanie'!$K$25</f>
        <v>196926</v>
      </c>
      <c r="F106" s="298">
        <f>'[1]9. Vzdelávanie'!$L$25</f>
        <v>0</v>
      </c>
      <c r="G106" s="299">
        <f>'[1]9. Vzdelávanie'!$M$25</f>
        <v>0</v>
      </c>
      <c r="H106" s="300">
        <f t="shared" si="142"/>
        <v>67931</v>
      </c>
      <c r="I106" s="298">
        <f>'[1]9. Vzdelávanie'!$N$25</f>
        <v>67931</v>
      </c>
      <c r="J106" s="298">
        <f>'[1]9. Vzdelávanie'!$O$25</f>
        <v>0</v>
      </c>
      <c r="K106" s="299">
        <f>'[1]9. Vzdelávanie'!$P$25</f>
        <v>0</v>
      </c>
      <c r="L106" s="300">
        <f t="shared" si="143"/>
        <v>21861</v>
      </c>
      <c r="M106" s="298">
        <f>'[1]9. Vzdelávanie'!$Q$25</f>
        <v>21861</v>
      </c>
      <c r="N106" s="298">
        <f>'[1]9. Vzdelávanie'!$R$25</f>
        <v>0</v>
      </c>
      <c r="O106" s="299">
        <f>'[1]9. Vzdelávanie'!$S$25</f>
        <v>0</v>
      </c>
      <c r="P106" s="300">
        <f t="shared" si="144"/>
        <v>218787</v>
      </c>
      <c r="Q106" s="298">
        <f>'[1]9. Vzdelávanie'!$T$25</f>
        <v>218787</v>
      </c>
      <c r="R106" s="298">
        <f>'[1]9. Vzdelávanie'!$U$25</f>
        <v>0</v>
      </c>
      <c r="S106" s="299">
        <f>'[1]9. Vzdelávanie'!$V$25</f>
        <v>0</v>
      </c>
    </row>
    <row r="107" spans="1:19" ht="15.75" x14ac:dyDescent="0.25">
      <c r="A107" s="152"/>
      <c r="B107" s="321">
        <v>8</v>
      </c>
      <c r="C107" s="323" t="s">
        <v>443</v>
      </c>
      <c r="D107" s="300">
        <f t="shared" si="141"/>
        <v>40000</v>
      </c>
      <c r="E107" s="298">
        <f>'[1]9. Vzdelávanie'!$K$26</f>
        <v>40000</v>
      </c>
      <c r="F107" s="298">
        <f>'[1]9. Vzdelávanie'!$L$26</f>
        <v>0</v>
      </c>
      <c r="G107" s="299">
        <f>'[1]9. Vzdelávanie'!$M$26</f>
        <v>0</v>
      </c>
      <c r="H107" s="300">
        <f t="shared" si="142"/>
        <v>13332</v>
      </c>
      <c r="I107" s="298">
        <f>'[1]9. Vzdelávanie'!$N$26</f>
        <v>13332</v>
      </c>
      <c r="J107" s="298">
        <f>'[1]9. Vzdelávanie'!$O$26</f>
        <v>0</v>
      </c>
      <c r="K107" s="299">
        <f>'[1]9. Vzdelávanie'!$P$26</f>
        <v>0</v>
      </c>
      <c r="L107" s="300">
        <f t="shared" si="143"/>
        <v>5000</v>
      </c>
      <c r="M107" s="298">
        <f>'[1]9. Vzdelávanie'!$Q$26</f>
        <v>5000</v>
      </c>
      <c r="N107" s="298">
        <f>'[1]9. Vzdelávanie'!$R$26</f>
        <v>0</v>
      </c>
      <c r="O107" s="299">
        <f>'[1]9. Vzdelávanie'!$S$26</f>
        <v>0</v>
      </c>
      <c r="P107" s="300">
        <f t="shared" si="144"/>
        <v>45000</v>
      </c>
      <c r="Q107" s="298">
        <f>'[1]9. Vzdelávanie'!$T$26</f>
        <v>45000</v>
      </c>
      <c r="R107" s="298">
        <f>'[1]9. Vzdelávanie'!$U$26</f>
        <v>0</v>
      </c>
      <c r="S107" s="299">
        <f>'[1]9. Vzdelávanie'!$V$26</f>
        <v>0</v>
      </c>
    </row>
    <row r="108" spans="1:19" ht="15.75" x14ac:dyDescent="0.25">
      <c r="A108" s="152"/>
      <c r="B108" s="334" t="s">
        <v>278</v>
      </c>
      <c r="C108" s="323" t="s">
        <v>279</v>
      </c>
      <c r="D108" s="300">
        <f>SUM(D109:D114)</f>
        <v>4724205</v>
      </c>
      <c r="E108" s="298">
        <f t="shared" ref="E108:G108" si="145">SUM(E109:E114)</f>
        <v>4581138</v>
      </c>
      <c r="F108" s="298">
        <f t="shared" si="145"/>
        <v>143067</v>
      </c>
      <c r="G108" s="299">
        <f t="shared" si="145"/>
        <v>0</v>
      </c>
      <c r="H108" s="300">
        <f>SUM(H109:H114)</f>
        <v>1475011.4</v>
      </c>
      <c r="I108" s="298">
        <f t="shared" ref="I108:K108" si="146">SUM(I109:I114)</f>
        <v>1463101.9</v>
      </c>
      <c r="J108" s="298">
        <f t="shared" si="146"/>
        <v>11909.5</v>
      </c>
      <c r="K108" s="299">
        <f t="shared" si="146"/>
        <v>0</v>
      </c>
      <c r="L108" s="300">
        <f>SUM(L109:L114)</f>
        <v>446353</v>
      </c>
      <c r="M108" s="298">
        <f t="shared" ref="M108:O108" si="147">SUM(M109:M114)</f>
        <v>312743</v>
      </c>
      <c r="N108" s="298">
        <f t="shared" si="147"/>
        <v>133610</v>
      </c>
      <c r="O108" s="299">
        <f t="shared" si="147"/>
        <v>0</v>
      </c>
      <c r="P108" s="300">
        <f>SUM(P109:P114)</f>
        <v>5170558</v>
      </c>
      <c r="Q108" s="298">
        <f t="shared" ref="Q108:S108" si="148">SUM(Q109:Q114)</f>
        <v>4893881</v>
      </c>
      <c r="R108" s="298">
        <f t="shared" si="148"/>
        <v>276677</v>
      </c>
      <c r="S108" s="299">
        <f t="shared" si="148"/>
        <v>0</v>
      </c>
    </row>
    <row r="109" spans="1:19" ht="15.75" x14ac:dyDescent="0.25">
      <c r="A109" s="152"/>
      <c r="B109" s="321">
        <v>1</v>
      </c>
      <c r="C109" s="323" t="s">
        <v>280</v>
      </c>
      <c r="D109" s="300">
        <f>SUM(E109:G109)</f>
        <v>440961</v>
      </c>
      <c r="E109" s="298">
        <f>'[1]9. Vzdelávanie'!$K$28</f>
        <v>430961</v>
      </c>
      <c r="F109" s="298">
        <f>'[1]9. Vzdelávanie'!$L$28</f>
        <v>10000</v>
      </c>
      <c r="G109" s="299">
        <f>'[1]9. Vzdelávanie'!$M$28</f>
        <v>0</v>
      </c>
      <c r="H109" s="300">
        <f>SUM(I109:K109)</f>
        <v>145821</v>
      </c>
      <c r="I109" s="298">
        <f>'[1]9. Vzdelávanie'!$N$28</f>
        <v>145821</v>
      </c>
      <c r="J109" s="298">
        <f>'[1]9. Vzdelávanie'!$O$28</f>
        <v>0</v>
      </c>
      <c r="K109" s="299">
        <f>'[1]9. Vzdelávanie'!$P$28</f>
        <v>0</v>
      </c>
      <c r="L109" s="300">
        <f>SUM(M109:O109)</f>
        <v>20836</v>
      </c>
      <c r="M109" s="298">
        <f>'[1]9. Vzdelávanie'!$Q$28</f>
        <v>20836</v>
      </c>
      <c r="N109" s="298">
        <f>'[1]9. Vzdelávanie'!$R$28</f>
        <v>0</v>
      </c>
      <c r="O109" s="299">
        <f>'[1]9. Vzdelávanie'!$S$28</f>
        <v>0</v>
      </c>
      <c r="P109" s="300">
        <f>SUM(Q109:S109)</f>
        <v>461797</v>
      </c>
      <c r="Q109" s="298">
        <f>'[1]9. Vzdelávanie'!$T$28</f>
        <v>451797</v>
      </c>
      <c r="R109" s="298">
        <f>'[1]9. Vzdelávanie'!$U$28</f>
        <v>10000</v>
      </c>
      <c r="S109" s="299">
        <f>'[1]9. Vzdelávanie'!$V$28</f>
        <v>0</v>
      </c>
    </row>
    <row r="110" spans="1:19" ht="15.75" x14ac:dyDescent="0.25">
      <c r="A110" s="152"/>
      <c r="B110" s="321">
        <v>2</v>
      </c>
      <c r="C110" s="323" t="s">
        <v>498</v>
      </c>
      <c r="D110" s="300">
        <f t="shared" ref="D110:D114" si="149">SUM(E110:G110)</f>
        <v>730280</v>
      </c>
      <c r="E110" s="298">
        <f>'[1]9. Vzdelávanie'!$K$31</f>
        <v>713113</v>
      </c>
      <c r="F110" s="298">
        <f>'[1]9. Vzdelávanie'!$L$31</f>
        <v>17167</v>
      </c>
      <c r="G110" s="299">
        <f>'[1]9. Vzdelávanie'!$M$31</f>
        <v>0</v>
      </c>
      <c r="H110" s="300">
        <f t="shared" ref="H110:H114" si="150">SUM(I110:K110)</f>
        <v>229481</v>
      </c>
      <c r="I110" s="298">
        <f>'[1]9. Vzdelávanie'!$N$31</f>
        <v>225181</v>
      </c>
      <c r="J110" s="298">
        <f>'[1]9. Vzdelávanie'!$O$31</f>
        <v>4300</v>
      </c>
      <c r="K110" s="299">
        <f>'[1]9. Vzdelávanie'!$P$31</f>
        <v>0</v>
      </c>
      <c r="L110" s="300">
        <f t="shared" ref="L110:L114" si="151">SUM(M110:O110)</f>
        <v>96761</v>
      </c>
      <c r="M110" s="298">
        <f>'[1]9. Vzdelávanie'!$Q$31</f>
        <v>56761</v>
      </c>
      <c r="N110" s="298">
        <f>'[1]9. Vzdelávanie'!$R$31</f>
        <v>40000</v>
      </c>
      <c r="O110" s="299">
        <f>'[1]9. Vzdelávanie'!$S$31</f>
        <v>0</v>
      </c>
      <c r="P110" s="300">
        <f t="shared" ref="P110:P114" si="152">SUM(Q110:S110)</f>
        <v>827041</v>
      </c>
      <c r="Q110" s="298">
        <f>'[1]9. Vzdelávanie'!$T$31</f>
        <v>769874</v>
      </c>
      <c r="R110" s="298">
        <f>'[1]9. Vzdelávanie'!$U$31</f>
        <v>57167</v>
      </c>
      <c r="S110" s="299">
        <f>'[1]9. Vzdelávanie'!$V$31</f>
        <v>0</v>
      </c>
    </row>
    <row r="111" spans="1:19" ht="15.75" x14ac:dyDescent="0.25">
      <c r="A111" s="155"/>
      <c r="B111" s="321">
        <v>3</v>
      </c>
      <c r="C111" s="323" t="s">
        <v>499</v>
      </c>
      <c r="D111" s="300">
        <f t="shared" si="149"/>
        <v>1207743</v>
      </c>
      <c r="E111" s="298">
        <f>'[1]9. Vzdelávanie'!$K$35</f>
        <v>1198743</v>
      </c>
      <c r="F111" s="298">
        <f>'[1]9. Vzdelávanie'!$L$35</f>
        <v>9000</v>
      </c>
      <c r="G111" s="299">
        <f>'[1]9. Vzdelávanie'!$M$35</f>
        <v>0</v>
      </c>
      <c r="H111" s="300">
        <f t="shared" si="150"/>
        <v>405474.5</v>
      </c>
      <c r="I111" s="298">
        <f>'[1]9. Vzdelávanie'!$N$35</f>
        <v>397865</v>
      </c>
      <c r="J111" s="298">
        <f>'[1]9. Vzdelávanie'!$O$35</f>
        <v>7609.5</v>
      </c>
      <c r="K111" s="299">
        <f>'[1]9. Vzdelávanie'!$P$35</f>
        <v>0</v>
      </c>
      <c r="L111" s="300">
        <f t="shared" si="151"/>
        <v>164616</v>
      </c>
      <c r="M111" s="298">
        <f>'[1]9. Vzdelávanie'!$Q$35</f>
        <v>91006</v>
      </c>
      <c r="N111" s="298">
        <f>'[1]9. Vzdelávanie'!$R$35</f>
        <v>73610</v>
      </c>
      <c r="O111" s="299">
        <f>'[1]9. Vzdelávanie'!$S$35</f>
        <v>0</v>
      </c>
      <c r="P111" s="300">
        <f t="shared" si="152"/>
        <v>1372359</v>
      </c>
      <c r="Q111" s="298">
        <f>'[1]9. Vzdelávanie'!$T$35</f>
        <v>1289749</v>
      </c>
      <c r="R111" s="298">
        <f>'[1]9. Vzdelávanie'!$U$35</f>
        <v>82610</v>
      </c>
      <c r="S111" s="299">
        <f>'[1]9. Vzdelávanie'!$V$35</f>
        <v>0</v>
      </c>
    </row>
    <row r="112" spans="1:19" ht="15.75" x14ac:dyDescent="0.25">
      <c r="A112" s="155"/>
      <c r="B112" s="321">
        <v>4</v>
      </c>
      <c r="C112" s="323" t="s">
        <v>500</v>
      </c>
      <c r="D112" s="300">
        <f t="shared" si="149"/>
        <v>877048</v>
      </c>
      <c r="E112" s="298">
        <f>'[1]9. Vzdelávanie'!$K$40</f>
        <v>875148</v>
      </c>
      <c r="F112" s="298">
        <f>'[1]9. Vzdelávanie'!$L$40</f>
        <v>1900</v>
      </c>
      <c r="G112" s="299">
        <f>'[1]9. Vzdelávanie'!$M$40</f>
        <v>0</v>
      </c>
      <c r="H112" s="300">
        <f t="shared" si="150"/>
        <v>269833.90000000002</v>
      </c>
      <c r="I112" s="298">
        <f>'[1]9. Vzdelávanie'!$N$40</f>
        <v>269833.90000000002</v>
      </c>
      <c r="J112" s="298">
        <f>'[1]9. Vzdelávanie'!$O$40</f>
        <v>0</v>
      </c>
      <c r="K112" s="299">
        <f>'[1]9. Vzdelávanie'!$P$40</f>
        <v>0</v>
      </c>
      <c r="L112" s="300">
        <f t="shared" si="151"/>
        <v>4582</v>
      </c>
      <c r="M112" s="298">
        <f>'[1]9. Vzdelávanie'!$Q$40</f>
        <v>4582</v>
      </c>
      <c r="N112" s="298">
        <f>'[1]9. Vzdelávanie'!$R$40</f>
        <v>0</v>
      </c>
      <c r="O112" s="299">
        <f>'[1]9. Vzdelávanie'!$S$40</f>
        <v>0</v>
      </c>
      <c r="P112" s="300">
        <f t="shared" si="152"/>
        <v>881630</v>
      </c>
      <c r="Q112" s="298">
        <f>'[1]9. Vzdelávanie'!$T$40</f>
        <v>879730</v>
      </c>
      <c r="R112" s="298">
        <f>'[1]9. Vzdelávanie'!$U$40</f>
        <v>1900</v>
      </c>
      <c r="S112" s="299">
        <f>'[1]9. Vzdelávanie'!$V$40</f>
        <v>0</v>
      </c>
    </row>
    <row r="113" spans="1:19" ht="15.75" x14ac:dyDescent="0.25">
      <c r="A113" s="155"/>
      <c r="B113" s="321">
        <v>5</v>
      </c>
      <c r="C113" s="323" t="s">
        <v>501</v>
      </c>
      <c r="D113" s="300">
        <f t="shared" si="149"/>
        <v>973338</v>
      </c>
      <c r="E113" s="298">
        <f>'[1]9. Vzdelávanie'!$K$43</f>
        <v>868338</v>
      </c>
      <c r="F113" s="298">
        <f>'[1]9. Vzdelávanie'!$L$43</f>
        <v>105000</v>
      </c>
      <c r="G113" s="299">
        <f>'[1]9. Vzdelávanie'!$M$43</f>
        <v>0</v>
      </c>
      <c r="H113" s="300">
        <f t="shared" si="150"/>
        <v>262824</v>
      </c>
      <c r="I113" s="298">
        <f>'[1]9. Vzdelávanie'!$N$43</f>
        <v>262824</v>
      </c>
      <c r="J113" s="298">
        <f>'[1]9. Vzdelávanie'!$O$43</f>
        <v>0</v>
      </c>
      <c r="K113" s="299">
        <f>'[1]9. Vzdelávanie'!$P$43</f>
        <v>0</v>
      </c>
      <c r="L113" s="300">
        <f t="shared" si="151"/>
        <v>92765</v>
      </c>
      <c r="M113" s="298">
        <f>'[1]9. Vzdelávanie'!$Q$43</f>
        <v>72765</v>
      </c>
      <c r="N113" s="298">
        <f>'[1]9. Vzdelávanie'!$R$43</f>
        <v>20000</v>
      </c>
      <c r="O113" s="299">
        <f>'[1]9. Vzdelávanie'!$S$43</f>
        <v>0</v>
      </c>
      <c r="P113" s="300">
        <f t="shared" si="152"/>
        <v>1066103</v>
      </c>
      <c r="Q113" s="298">
        <f>'[1]9. Vzdelávanie'!$T$43</f>
        <v>941103</v>
      </c>
      <c r="R113" s="298">
        <f>'[1]9. Vzdelávanie'!$U$43</f>
        <v>125000</v>
      </c>
      <c r="S113" s="299">
        <f>'[1]9. Vzdelávanie'!$V$43</f>
        <v>0</v>
      </c>
    </row>
    <row r="114" spans="1:19" ht="15.75" x14ac:dyDescent="0.25">
      <c r="A114" s="155"/>
      <c r="B114" s="321">
        <v>6</v>
      </c>
      <c r="C114" s="323" t="s">
        <v>502</v>
      </c>
      <c r="D114" s="300">
        <f t="shared" si="149"/>
        <v>494835</v>
      </c>
      <c r="E114" s="298">
        <f>'[1]9. Vzdelávanie'!$K$46</f>
        <v>494835</v>
      </c>
      <c r="F114" s="298">
        <f>'[1]9. Vzdelávanie'!$L$46</f>
        <v>0</v>
      </c>
      <c r="G114" s="299">
        <f>'[1]9. Vzdelávanie'!$M$46</f>
        <v>0</v>
      </c>
      <c r="H114" s="300">
        <f t="shared" si="150"/>
        <v>161577</v>
      </c>
      <c r="I114" s="298">
        <f>'[1]9. Vzdelávanie'!$N$46</f>
        <v>161577</v>
      </c>
      <c r="J114" s="298">
        <f>'[1]9. Vzdelávanie'!$O$46</f>
        <v>0</v>
      </c>
      <c r="K114" s="299">
        <f>'[1]9. Vzdelávanie'!$P$46</f>
        <v>0</v>
      </c>
      <c r="L114" s="300">
        <f t="shared" si="151"/>
        <v>66793</v>
      </c>
      <c r="M114" s="298">
        <f>'[1]9. Vzdelávanie'!$Q$46</f>
        <v>66793</v>
      </c>
      <c r="N114" s="298">
        <f>'[1]9. Vzdelávanie'!$R$46</f>
        <v>0</v>
      </c>
      <c r="O114" s="299">
        <f>'[1]9. Vzdelávanie'!$S$46</f>
        <v>0</v>
      </c>
      <c r="P114" s="300">
        <f t="shared" si="152"/>
        <v>561628</v>
      </c>
      <c r="Q114" s="298">
        <f>'[1]9. Vzdelávanie'!$T$46</f>
        <v>561628</v>
      </c>
      <c r="R114" s="298">
        <f>'[1]9. Vzdelávanie'!$U$46</f>
        <v>0</v>
      </c>
      <c r="S114" s="299">
        <f>'[1]9. Vzdelávanie'!$V$46</f>
        <v>0</v>
      </c>
    </row>
    <row r="115" spans="1:19" ht="15.75" x14ac:dyDescent="0.25">
      <c r="A115" s="155"/>
      <c r="B115" s="334" t="s">
        <v>286</v>
      </c>
      <c r="C115" s="323" t="s">
        <v>287</v>
      </c>
      <c r="D115" s="300">
        <f>SUM(D116:D117)</f>
        <v>726908</v>
      </c>
      <c r="E115" s="298">
        <f t="shared" ref="E115:G115" si="153">SUM(E116:E117)</f>
        <v>650908</v>
      </c>
      <c r="F115" s="298">
        <f t="shared" si="153"/>
        <v>76000</v>
      </c>
      <c r="G115" s="299">
        <f t="shared" si="153"/>
        <v>0</v>
      </c>
      <c r="H115" s="300">
        <f>SUM(H116:H117)</f>
        <v>221929</v>
      </c>
      <c r="I115" s="298">
        <f t="shared" ref="I115:K115" si="154">SUM(I116:I117)</f>
        <v>221929</v>
      </c>
      <c r="J115" s="298">
        <f t="shared" si="154"/>
        <v>0</v>
      </c>
      <c r="K115" s="299">
        <f t="shared" si="154"/>
        <v>0</v>
      </c>
      <c r="L115" s="300">
        <f>SUM(L116:L117)</f>
        <v>37062</v>
      </c>
      <c r="M115" s="298">
        <f t="shared" ref="M115:O115" si="155">SUM(M116:M117)</f>
        <v>37062</v>
      </c>
      <c r="N115" s="298">
        <f t="shared" si="155"/>
        <v>0</v>
      </c>
      <c r="O115" s="299">
        <f t="shared" si="155"/>
        <v>0</v>
      </c>
      <c r="P115" s="300">
        <f>SUM(P116:P117)</f>
        <v>763970</v>
      </c>
      <c r="Q115" s="298">
        <f t="shared" ref="Q115:S115" si="156">SUM(Q116:Q117)</f>
        <v>687970</v>
      </c>
      <c r="R115" s="298">
        <f t="shared" si="156"/>
        <v>76000</v>
      </c>
      <c r="S115" s="299">
        <f t="shared" si="156"/>
        <v>0</v>
      </c>
    </row>
    <row r="116" spans="1:19" ht="15.75" x14ac:dyDescent="0.25">
      <c r="A116" s="155"/>
      <c r="B116" s="321">
        <v>1</v>
      </c>
      <c r="C116" s="323" t="s">
        <v>288</v>
      </c>
      <c r="D116" s="300">
        <f>SUM(E116:G116)</f>
        <v>455860</v>
      </c>
      <c r="E116" s="298">
        <f>'[1]9. Vzdelávanie'!$K$50</f>
        <v>455860</v>
      </c>
      <c r="F116" s="298">
        <f>'[1]9. Vzdelávanie'!$L$50</f>
        <v>0</v>
      </c>
      <c r="G116" s="299">
        <f>'[1]9. Vzdelávanie'!$M$50</f>
        <v>0</v>
      </c>
      <c r="H116" s="300">
        <f>SUM(I116:K116)</f>
        <v>152913</v>
      </c>
      <c r="I116" s="298">
        <f>'[1]9. Vzdelávanie'!$N$50</f>
        <v>152913</v>
      </c>
      <c r="J116" s="298">
        <f>'[1]9. Vzdelávanie'!$O$50</f>
        <v>0</v>
      </c>
      <c r="K116" s="299">
        <f>'[1]9. Vzdelávanie'!$P$50</f>
        <v>0</v>
      </c>
      <c r="L116" s="300">
        <f>SUM(M116:O116)</f>
        <v>34999</v>
      </c>
      <c r="M116" s="298">
        <f>'[1]9. Vzdelávanie'!$Q$50</f>
        <v>34999</v>
      </c>
      <c r="N116" s="298">
        <f>'[1]9. Vzdelávanie'!$R$50</f>
        <v>0</v>
      </c>
      <c r="O116" s="299">
        <f>'[1]9. Vzdelávanie'!$S$50</f>
        <v>0</v>
      </c>
      <c r="P116" s="300">
        <f>SUM(Q116:S116)</f>
        <v>490859</v>
      </c>
      <c r="Q116" s="298">
        <f>'[1]9. Vzdelávanie'!$T$50</f>
        <v>490859</v>
      </c>
      <c r="R116" s="298">
        <f>'[1]9. Vzdelávanie'!$U$50</f>
        <v>0</v>
      </c>
      <c r="S116" s="299">
        <f>'[1]9. Vzdelávanie'!$V$50</f>
        <v>0</v>
      </c>
    </row>
    <row r="117" spans="1:19" ht="15.75" x14ac:dyDescent="0.25">
      <c r="A117" s="155"/>
      <c r="B117" s="321">
        <v>2</v>
      </c>
      <c r="C117" s="323" t="s">
        <v>289</v>
      </c>
      <c r="D117" s="300">
        <f t="shared" ref="D117:D120" si="157">SUM(E117:G117)</f>
        <v>271048</v>
      </c>
      <c r="E117" s="298">
        <f>'[1]9. Vzdelávanie'!$K$51</f>
        <v>195048</v>
      </c>
      <c r="F117" s="298">
        <f>'[1]9. Vzdelávanie'!$L$51</f>
        <v>76000</v>
      </c>
      <c r="G117" s="299">
        <f>'[1]9. Vzdelávanie'!$M$51</f>
        <v>0</v>
      </c>
      <c r="H117" s="300">
        <f t="shared" ref="H117:H120" si="158">SUM(I117:K117)</f>
        <v>69016</v>
      </c>
      <c r="I117" s="298">
        <f>'[1]9. Vzdelávanie'!$N$51</f>
        <v>69016</v>
      </c>
      <c r="J117" s="298">
        <f>'[1]9. Vzdelávanie'!$O$51</f>
        <v>0</v>
      </c>
      <c r="K117" s="299">
        <f>'[1]9. Vzdelávanie'!$P$51</f>
        <v>0</v>
      </c>
      <c r="L117" s="300">
        <f t="shared" ref="L117:L120" si="159">SUM(M117:O117)</f>
        <v>2063</v>
      </c>
      <c r="M117" s="298">
        <f>'[1]9. Vzdelávanie'!$Q$51</f>
        <v>2063</v>
      </c>
      <c r="N117" s="298">
        <f>'[1]9. Vzdelávanie'!$R$51</f>
        <v>0</v>
      </c>
      <c r="O117" s="299">
        <f>'[1]9. Vzdelávanie'!$S$51</f>
        <v>0</v>
      </c>
      <c r="P117" s="300">
        <f t="shared" ref="P117:P120" si="160">SUM(Q117:S117)</f>
        <v>273111</v>
      </c>
      <c r="Q117" s="298">
        <f>'[1]9. Vzdelávanie'!$T$51</f>
        <v>197111</v>
      </c>
      <c r="R117" s="298">
        <f>'[1]9. Vzdelávanie'!$U$51</f>
        <v>76000</v>
      </c>
      <c r="S117" s="299">
        <f>'[1]9. Vzdelávanie'!$V$51</f>
        <v>0</v>
      </c>
    </row>
    <row r="118" spans="1:19" ht="15.75" x14ac:dyDescent="0.25">
      <c r="A118" s="155"/>
      <c r="B118" s="334" t="s">
        <v>290</v>
      </c>
      <c r="C118" s="323" t="s">
        <v>291</v>
      </c>
      <c r="D118" s="300">
        <f t="shared" si="157"/>
        <v>261180</v>
      </c>
      <c r="E118" s="298">
        <f>'[1]9. Vzdelávanie'!$K$52</f>
        <v>261180</v>
      </c>
      <c r="F118" s="298">
        <f>'[1]9. Vzdelávanie'!$L$52</f>
        <v>0</v>
      </c>
      <c r="G118" s="299">
        <f>'[1]9. Vzdelávanie'!$M$52</f>
        <v>0</v>
      </c>
      <c r="H118" s="300">
        <f t="shared" si="158"/>
        <v>116839.9</v>
      </c>
      <c r="I118" s="298">
        <f>'[1]9. Vzdelávanie'!$N$52</f>
        <v>116839.9</v>
      </c>
      <c r="J118" s="298">
        <f>'[1]9. Vzdelávanie'!$O$52</f>
        <v>0</v>
      </c>
      <c r="K118" s="299">
        <f>'[1]9. Vzdelávanie'!$P$52</f>
        <v>0</v>
      </c>
      <c r="L118" s="300">
        <f t="shared" si="159"/>
        <v>23312</v>
      </c>
      <c r="M118" s="298">
        <f>'[1]9. Vzdelávanie'!$Q$52</f>
        <v>23312</v>
      </c>
      <c r="N118" s="298">
        <f>'[1]9. Vzdelávanie'!$R$52</f>
        <v>0</v>
      </c>
      <c r="O118" s="299">
        <f>'[1]9. Vzdelávanie'!$S$52</f>
        <v>0</v>
      </c>
      <c r="P118" s="300">
        <f t="shared" si="160"/>
        <v>284492</v>
      </c>
      <c r="Q118" s="298">
        <f>'[1]9. Vzdelávanie'!$T$52</f>
        <v>284492</v>
      </c>
      <c r="R118" s="298">
        <f>'[1]9. Vzdelávanie'!$U$52</f>
        <v>0</v>
      </c>
      <c r="S118" s="299">
        <f>'[1]9. Vzdelávanie'!$V$52</f>
        <v>0</v>
      </c>
    </row>
    <row r="119" spans="1:19" ht="15.75" x14ac:dyDescent="0.25">
      <c r="A119" s="155"/>
      <c r="B119" s="334" t="s">
        <v>292</v>
      </c>
      <c r="C119" s="323" t="s">
        <v>293</v>
      </c>
      <c r="D119" s="300">
        <f t="shared" si="157"/>
        <v>330610</v>
      </c>
      <c r="E119" s="298">
        <f>'[1]9. Vzdelávanie'!$K$69</f>
        <v>330610</v>
      </c>
      <c r="F119" s="298">
        <f>'[1]9. Vzdelávanie'!$L$69</f>
        <v>0</v>
      </c>
      <c r="G119" s="299">
        <f>'[1]9. Vzdelávanie'!$M$69</f>
        <v>0</v>
      </c>
      <c r="H119" s="300">
        <f t="shared" si="158"/>
        <v>123118.85</v>
      </c>
      <c r="I119" s="298">
        <f>'[1]9. Vzdelávanie'!$N$69</f>
        <v>123118.85</v>
      </c>
      <c r="J119" s="298">
        <f>'[1]9. Vzdelávanie'!$O$69</f>
        <v>0</v>
      </c>
      <c r="K119" s="299">
        <f>'[1]9. Vzdelávanie'!$P$69</f>
        <v>0</v>
      </c>
      <c r="L119" s="300">
        <f t="shared" si="159"/>
        <v>49280</v>
      </c>
      <c r="M119" s="298">
        <f>'[1]9. Vzdelávanie'!$Q$69</f>
        <v>49280</v>
      </c>
      <c r="N119" s="298">
        <f>'[1]9. Vzdelávanie'!$R$69</f>
        <v>0</v>
      </c>
      <c r="O119" s="299">
        <f>'[1]9. Vzdelávanie'!$S$69</f>
        <v>0</v>
      </c>
      <c r="P119" s="300">
        <f t="shared" si="160"/>
        <v>379890</v>
      </c>
      <c r="Q119" s="298">
        <f>'[1]9. Vzdelávanie'!$T$69</f>
        <v>379890</v>
      </c>
      <c r="R119" s="298">
        <f>'[1]9. Vzdelávanie'!$U$69</f>
        <v>0</v>
      </c>
      <c r="S119" s="299">
        <f>'[1]9. Vzdelávanie'!$V$69</f>
        <v>0</v>
      </c>
    </row>
    <row r="120" spans="1:19" ht="15.75" x14ac:dyDescent="0.25">
      <c r="A120" s="155"/>
      <c r="B120" s="464" t="s">
        <v>294</v>
      </c>
      <c r="C120" s="465" t="s">
        <v>295</v>
      </c>
      <c r="D120" s="300">
        <f t="shared" si="157"/>
        <v>156378</v>
      </c>
      <c r="E120" s="298">
        <f>'[1]9. Vzdelávanie'!$K$70</f>
        <v>156378</v>
      </c>
      <c r="F120" s="298">
        <f>'[1]9. Vzdelávanie'!$L$70</f>
        <v>0</v>
      </c>
      <c r="G120" s="299">
        <f>'[1]9. Vzdelávanie'!$M$70</f>
        <v>0</v>
      </c>
      <c r="H120" s="300">
        <f t="shared" si="158"/>
        <v>0</v>
      </c>
      <c r="I120" s="298">
        <f>'[1]9. Vzdelávanie'!$N$70</f>
        <v>0</v>
      </c>
      <c r="J120" s="298">
        <f>'[1]9. Vzdelávanie'!$O$70</f>
        <v>0</v>
      </c>
      <c r="K120" s="299">
        <f>'[1]9. Vzdelávanie'!$P$70</f>
        <v>0</v>
      </c>
      <c r="L120" s="300">
        <f t="shared" si="159"/>
        <v>-59433</v>
      </c>
      <c r="M120" s="298">
        <f>'[1]9. Vzdelávanie'!$Q$70</f>
        <v>-59433</v>
      </c>
      <c r="N120" s="298">
        <f>'[1]9. Vzdelávanie'!$R$70</f>
        <v>0</v>
      </c>
      <c r="O120" s="299">
        <f>'[1]9. Vzdelávanie'!$S$70</f>
        <v>0</v>
      </c>
      <c r="P120" s="300">
        <f t="shared" si="160"/>
        <v>96945</v>
      </c>
      <c r="Q120" s="298">
        <f>'[1]9. Vzdelávanie'!$T$70</f>
        <v>96945</v>
      </c>
      <c r="R120" s="298">
        <f>'[1]9. Vzdelávanie'!$U$70</f>
        <v>0</v>
      </c>
      <c r="S120" s="299">
        <f>'[1]9. Vzdelávanie'!$V$70</f>
        <v>0</v>
      </c>
    </row>
    <row r="121" spans="1:19" ht="16.5" thickBot="1" x14ac:dyDescent="0.3">
      <c r="A121" s="155"/>
      <c r="B121" s="463" t="s">
        <v>533</v>
      </c>
      <c r="C121" s="430" t="s">
        <v>534</v>
      </c>
      <c r="D121" s="466">
        <f>SUM(E121:G121)</f>
        <v>451500</v>
      </c>
      <c r="E121" s="467">
        <f>'[1]9. Vzdelávanie'!$K$77</f>
        <v>451500</v>
      </c>
      <c r="F121" s="467">
        <f>'[1]9. Vzdelávanie'!$L$77</f>
        <v>0</v>
      </c>
      <c r="G121" s="468">
        <f>'[1]9. Vzdelávanie'!$M$77</f>
        <v>0</v>
      </c>
      <c r="H121" s="466">
        <f>SUM(I121:K121)</f>
        <v>168153.09</v>
      </c>
      <c r="I121" s="467">
        <f>'[1]9. Vzdelávanie'!$N$77</f>
        <v>168153.09</v>
      </c>
      <c r="J121" s="467">
        <f>'[1]9. Vzdelávanie'!$O$77</f>
        <v>0</v>
      </c>
      <c r="K121" s="468">
        <f>'[1]9. Vzdelávanie'!$P$77</f>
        <v>0</v>
      </c>
      <c r="L121" s="466">
        <f>SUM(M121:O121)</f>
        <v>74428</v>
      </c>
      <c r="M121" s="467">
        <f>'[1]9. Vzdelávanie'!$Q$77</f>
        <v>74428</v>
      </c>
      <c r="N121" s="467">
        <f>'[1]9. Vzdelávanie'!$R$77</f>
        <v>0</v>
      </c>
      <c r="O121" s="468">
        <f>'[1]9. Vzdelávanie'!$S$77</f>
        <v>0</v>
      </c>
      <c r="P121" s="466">
        <f>SUM(Q121:S121)</f>
        <v>525928</v>
      </c>
      <c r="Q121" s="467">
        <f>'[1]9. Vzdelávanie'!$T$77</f>
        <v>525928</v>
      </c>
      <c r="R121" s="467">
        <f>'[1]9. Vzdelávanie'!$U$77</f>
        <v>0</v>
      </c>
      <c r="S121" s="468">
        <f>'[1]9. Vzdelávanie'!$V$77</f>
        <v>0</v>
      </c>
    </row>
    <row r="122" spans="1:19" s="154" customFormat="1" ht="15.75" x14ac:dyDescent="0.25">
      <c r="A122" s="156"/>
      <c r="B122" s="326" t="s">
        <v>296</v>
      </c>
      <c r="C122" s="338"/>
      <c r="D122" s="311">
        <f>D123+D124+D132</f>
        <v>419245</v>
      </c>
      <c r="E122" s="312">
        <f t="shared" ref="E122:G122" si="161">E123+E124+E132</f>
        <v>386745</v>
      </c>
      <c r="F122" s="312">
        <f t="shared" si="161"/>
        <v>32500</v>
      </c>
      <c r="G122" s="405">
        <f t="shared" si="161"/>
        <v>0</v>
      </c>
      <c r="H122" s="311">
        <f>H123+H124+H132</f>
        <v>122253.74999999999</v>
      </c>
      <c r="I122" s="312">
        <f t="shared" ref="I122:K122" si="162">I123+I124+I132</f>
        <v>122253.74999999999</v>
      </c>
      <c r="J122" s="312">
        <f t="shared" si="162"/>
        <v>0</v>
      </c>
      <c r="K122" s="405">
        <f t="shared" si="162"/>
        <v>0</v>
      </c>
      <c r="L122" s="311">
        <f>L123+L124+L132</f>
        <v>21260</v>
      </c>
      <c r="M122" s="312">
        <f t="shared" ref="M122:O122" si="163">M123+M124+M132</f>
        <v>21260</v>
      </c>
      <c r="N122" s="312">
        <f t="shared" si="163"/>
        <v>0</v>
      </c>
      <c r="O122" s="313">
        <f t="shared" si="163"/>
        <v>0</v>
      </c>
      <c r="P122" s="311">
        <f>P123+P124+P132</f>
        <v>440505</v>
      </c>
      <c r="Q122" s="312">
        <f t="shared" ref="Q122:S122" si="164">Q123+Q124+Q132</f>
        <v>408005</v>
      </c>
      <c r="R122" s="312">
        <f t="shared" si="164"/>
        <v>32500</v>
      </c>
      <c r="S122" s="313">
        <f t="shared" si="164"/>
        <v>0</v>
      </c>
    </row>
    <row r="123" spans="1:19" ht="15.75" x14ac:dyDescent="0.25">
      <c r="A123" s="152"/>
      <c r="B123" s="334" t="s">
        <v>297</v>
      </c>
      <c r="C123" s="323" t="s">
        <v>298</v>
      </c>
      <c r="D123" s="300">
        <f>SUM(E123:G123)</f>
        <v>5000</v>
      </c>
      <c r="E123" s="298">
        <f>'[1]10. Šport'!$K$4</f>
        <v>5000</v>
      </c>
      <c r="F123" s="298">
        <f>'[1]10. Šport'!$L$4</f>
        <v>0</v>
      </c>
      <c r="G123" s="316">
        <f>'[1]10. Šport'!$M$4</f>
        <v>0</v>
      </c>
      <c r="H123" s="300">
        <f>SUM(I123:K123)</f>
        <v>0</v>
      </c>
      <c r="I123" s="298">
        <f>'[1]10. Šport'!$N$4</f>
        <v>0</v>
      </c>
      <c r="J123" s="298">
        <f>'[1]10. Šport'!$O$4</f>
        <v>0</v>
      </c>
      <c r="K123" s="316">
        <f>'[1]10. Šport'!$P$4</f>
        <v>0</v>
      </c>
      <c r="L123" s="300">
        <f>SUM(M123:O123)</f>
        <v>5000</v>
      </c>
      <c r="M123" s="298">
        <f>'[1]10. Šport'!$Q$4</f>
        <v>5000</v>
      </c>
      <c r="N123" s="298">
        <f>'[1]10. Šport'!$R$4</f>
        <v>0</v>
      </c>
      <c r="O123" s="299">
        <f>'[1]10. Šport'!$S$4</f>
        <v>0</v>
      </c>
      <c r="P123" s="300">
        <f>SUM(Q123:S123)</f>
        <v>10000</v>
      </c>
      <c r="Q123" s="298">
        <f>'[1]10. Šport'!$T$4</f>
        <v>10000</v>
      </c>
      <c r="R123" s="298">
        <f>'[1]10. Šport'!$U$4</f>
        <v>0</v>
      </c>
      <c r="S123" s="299">
        <f>'[1]10. Šport'!$V$4</f>
        <v>0</v>
      </c>
    </row>
    <row r="124" spans="1:19" ht="15.75" x14ac:dyDescent="0.25">
      <c r="A124" s="152"/>
      <c r="B124" s="334" t="s">
        <v>299</v>
      </c>
      <c r="C124" s="323" t="s">
        <v>300</v>
      </c>
      <c r="D124" s="300">
        <f t="shared" ref="D124:O124" si="165">SUM(D125:D131)</f>
        <v>354245</v>
      </c>
      <c r="E124" s="298">
        <f t="shared" si="165"/>
        <v>321745</v>
      </c>
      <c r="F124" s="298">
        <f t="shared" si="165"/>
        <v>32500</v>
      </c>
      <c r="G124" s="316">
        <f t="shared" si="165"/>
        <v>0</v>
      </c>
      <c r="H124" s="300">
        <f>SUM(H125:H131)</f>
        <v>105193.74999999999</v>
      </c>
      <c r="I124" s="298">
        <f t="shared" si="165"/>
        <v>105193.74999999999</v>
      </c>
      <c r="J124" s="298">
        <f t="shared" si="165"/>
        <v>0</v>
      </c>
      <c r="K124" s="316">
        <f t="shared" si="165"/>
        <v>0</v>
      </c>
      <c r="L124" s="300">
        <f t="shared" si="165"/>
        <v>16260</v>
      </c>
      <c r="M124" s="298">
        <f t="shared" si="165"/>
        <v>16260</v>
      </c>
      <c r="N124" s="298">
        <f t="shared" si="165"/>
        <v>0</v>
      </c>
      <c r="O124" s="299">
        <f t="shared" si="165"/>
        <v>0</v>
      </c>
      <c r="P124" s="300">
        <f t="shared" ref="P124:S124" si="166">SUM(P125:P131)</f>
        <v>370505</v>
      </c>
      <c r="Q124" s="298">
        <f t="shared" si="166"/>
        <v>338005</v>
      </c>
      <c r="R124" s="298">
        <f t="shared" si="166"/>
        <v>32500</v>
      </c>
      <c r="S124" s="299">
        <f t="shared" si="166"/>
        <v>0</v>
      </c>
    </row>
    <row r="125" spans="1:19" ht="15.75" x14ac:dyDescent="0.25">
      <c r="A125" s="152"/>
      <c r="B125" s="321">
        <v>1</v>
      </c>
      <c r="C125" s="323" t="s">
        <v>301</v>
      </c>
      <c r="D125" s="300">
        <f>SUM(E125:G125)</f>
        <v>76900</v>
      </c>
      <c r="E125" s="298">
        <f>'[1]10. Šport'!$K$12</f>
        <v>56900</v>
      </c>
      <c r="F125" s="298">
        <f>'[1]10. Šport'!$L$12</f>
        <v>20000</v>
      </c>
      <c r="G125" s="316">
        <f>'[1]10. Šport'!$M$12</f>
        <v>0</v>
      </c>
      <c r="H125" s="300">
        <f>SUM(I125:K125)</f>
        <v>25614.989999999998</v>
      </c>
      <c r="I125" s="298">
        <f>'[1]10. Šport'!$N$12</f>
        <v>25614.989999999998</v>
      </c>
      <c r="J125" s="298">
        <f>'[1]10. Šport'!$O$12</f>
        <v>0</v>
      </c>
      <c r="K125" s="316">
        <f>'[1]10. Šport'!$P$12</f>
        <v>0</v>
      </c>
      <c r="L125" s="300">
        <f>SUM(M125:O125)</f>
        <v>0</v>
      </c>
      <c r="M125" s="298">
        <f>'[1]10. Šport'!$Q$12</f>
        <v>0</v>
      </c>
      <c r="N125" s="298">
        <f>'[1]10. Šport'!$R$12</f>
        <v>0</v>
      </c>
      <c r="O125" s="299">
        <f>'[1]10. Šport'!$S$12</f>
        <v>0</v>
      </c>
      <c r="P125" s="300">
        <f>SUM(Q125:S125)</f>
        <v>76900</v>
      </c>
      <c r="Q125" s="298">
        <f>'[1]10. Šport'!$T$12</f>
        <v>56900</v>
      </c>
      <c r="R125" s="298">
        <f>'[1]10. Šport'!$U$12</f>
        <v>20000</v>
      </c>
      <c r="S125" s="299">
        <f>'[1]10. Šport'!$V$12</f>
        <v>0</v>
      </c>
    </row>
    <row r="126" spans="1:19" ht="15.75" x14ac:dyDescent="0.25">
      <c r="A126" s="152"/>
      <c r="B126" s="321">
        <v>2</v>
      </c>
      <c r="C126" s="323" t="s">
        <v>302</v>
      </c>
      <c r="D126" s="300">
        <f t="shared" ref="D126:D132" si="167">SUM(E126:G126)</f>
        <v>59685</v>
      </c>
      <c r="E126" s="298">
        <f>'[1]10. Šport'!$K$29</f>
        <v>47185</v>
      </c>
      <c r="F126" s="298">
        <f>'[1]10. Šport'!$L$29</f>
        <v>12500</v>
      </c>
      <c r="G126" s="316">
        <f>'[1]10. Šport'!$M$29</f>
        <v>0</v>
      </c>
      <c r="H126" s="300">
        <f t="shared" ref="H126:H132" si="168">SUM(I126:K126)</f>
        <v>16585.82</v>
      </c>
      <c r="I126" s="298">
        <f>'[1]10. Šport'!$N$29</f>
        <v>16585.82</v>
      </c>
      <c r="J126" s="298">
        <f>'[1]10. Šport'!$O$29</f>
        <v>0</v>
      </c>
      <c r="K126" s="316">
        <f>'[1]10. Šport'!$P$29</f>
        <v>0</v>
      </c>
      <c r="L126" s="300">
        <f t="shared" ref="L126:L132" si="169">SUM(M126:O126)</f>
        <v>10000</v>
      </c>
      <c r="M126" s="298">
        <f>'[1]10. Šport'!$Q$29</f>
        <v>10000</v>
      </c>
      <c r="N126" s="298">
        <f>'[1]10. Šport'!$R$29</f>
        <v>0</v>
      </c>
      <c r="O126" s="299">
        <f>'[1]10. Šport'!$S$29</f>
        <v>0</v>
      </c>
      <c r="P126" s="300">
        <f t="shared" ref="P126:P132" si="170">SUM(Q126:S126)</f>
        <v>69685</v>
      </c>
      <c r="Q126" s="298">
        <f>'[1]10. Šport'!$T$29</f>
        <v>57185</v>
      </c>
      <c r="R126" s="298">
        <f>'[1]10. Šport'!$U$29</f>
        <v>12500</v>
      </c>
      <c r="S126" s="299">
        <f>'[1]10. Šport'!$V$29</f>
        <v>0</v>
      </c>
    </row>
    <row r="127" spans="1:19" ht="15.75" x14ac:dyDescent="0.25">
      <c r="A127" s="152"/>
      <c r="B127" s="321">
        <v>3</v>
      </c>
      <c r="C127" s="323" t="s">
        <v>303</v>
      </c>
      <c r="D127" s="300">
        <f t="shared" si="167"/>
        <v>20200</v>
      </c>
      <c r="E127" s="298">
        <f>'[1]10. Šport'!$K$46</f>
        <v>20200</v>
      </c>
      <c r="F127" s="298">
        <f>'[1]10. Šport'!$L$46</f>
        <v>0</v>
      </c>
      <c r="G127" s="316">
        <f>'[1]10. Šport'!$M$46</f>
        <v>0</v>
      </c>
      <c r="H127" s="300">
        <f t="shared" si="168"/>
        <v>8184.67</v>
      </c>
      <c r="I127" s="298">
        <f>'[1]10. Šport'!$N$46</f>
        <v>8184.67</v>
      </c>
      <c r="J127" s="298">
        <f>'[1]10. Šport'!$O$46</f>
        <v>0</v>
      </c>
      <c r="K127" s="316">
        <f>'[1]10. Šport'!$P$46</f>
        <v>0</v>
      </c>
      <c r="L127" s="300">
        <f t="shared" si="169"/>
        <v>1260</v>
      </c>
      <c r="M127" s="298">
        <f>'[1]10. Šport'!$Q$46</f>
        <v>1260</v>
      </c>
      <c r="N127" s="298">
        <f>'[1]10. Šport'!$R$46</f>
        <v>0</v>
      </c>
      <c r="O127" s="299">
        <f>'[1]10. Šport'!$S$46</f>
        <v>0</v>
      </c>
      <c r="P127" s="300">
        <f t="shared" si="170"/>
        <v>21460</v>
      </c>
      <c r="Q127" s="298">
        <f>'[1]10. Šport'!$T$46</f>
        <v>21460</v>
      </c>
      <c r="R127" s="298">
        <f>'[1]10. Šport'!$U$46</f>
        <v>0</v>
      </c>
      <c r="S127" s="299">
        <f>'[1]10. Šport'!$V$46</f>
        <v>0</v>
      </c>
    </row>
    <row r="128" spans="1:19" ht="15.75" x14ac:dyDescent="0.25">
      <c r="A128" s="152"/>
      <c r="B128" s="321">
        <v>4</v>
      </c>
      <c r="C128" s="323" t="s">
        <v>304</v>
      </c>
      <c r="D128" s="300">
        <f t="shared" si="167"/>
        <v>154940</v>
      </c>
      <c r="E128" s="298">
        <f>'[1]10. Šport'!$K$56</f>
        <v>154940</v>
      </c>
      <c r="F128" s="298">
        <f>'[1]10. Šport'!$L$56</f>
        <v>0</v>
      </c>
      <c r="G128" s="316">
        <f>'[1]10. Šport'!$M$56</f>
        <v>0</v>
      </c>
      <c r="H128" s="300">
        <f t="shared" si="168"/>
        <v>53510.869999999995</v>
      </c>
      <c r="I128" s="298">
        <f>'[1]10. Šport'!$N$56</f>
        <v>53510.869999999995</v>
      </c>
      <c r="J128" s="298">
        <f>'[1]10. Šport'!$O$56</f>
        <v>0</v>
      </c>
      <c r="K128" s="316">
        <f>'[1]10. Šport'!$P$56</f>
        <v>0</v>
      </c>
      <c r="L128" s="300">
        <f t="shared" si="169"/>
        <v>5000</v>
      </c>
      <c r="M128" s="298">
        <f>'[1]10. Šport'!$Q$56</f>
        <v>5000</v>
      </c>
      <c r="N128" s="298">
        <f>'[1]10. Šport'!$R$56</f>
        <v>0</v>
      </c>
      <c r="O128" s="299">
        <f>'[1]10. Šport'!$S$56</f>
        <v>0</v>
      </c>
      <c r="P128" s="300">
        <f t="shared" si="170"/>
        <v>159940</v>
      </c>
      <c r="Q128" s="298">
        <f>'[1]10. Šport'!$T$56</f>
        <v>159940</v>
      </c>
      <c r="R128" s="298">
        <f>'[1]10. Šport'!$U$56</f>
        <v>0</v>
      </c>
      <c r="S128" s="299">
        <f>'[1]10. Šport'!$V$56</f>
        <v>0</v>
      </c>
    </row>
    <row r="129" spans="1:19" ht="15.75" x14ac:dyDescent="0.25">
      <c r="A129" s="152"/>
      <c r="B129" s="321">
        <v>5</v>
      </c>
      <c r="C129" s="323" t="s">
        <v>305</v>
      </c>
      <c r="D129" s="300">
        <f t="shared" si="167"/>
        <v>10750</v>
      </c>
      <c r="E129" s="298">
        <f>'[1]10. Šport'!$K$74</f>
        <v>10750</v>
      </c>
      <c r="F129" s="298">
        <f>'[1]10. Šport'!$L$74</f>
        <v>0</v>
      </c>
      <c r="G129" s="316">
        <f>'[1]10. Šport'!$M$74</f>
        <v>0</v>
      </c>
      <c r="H129" s="300">
        <f t="shared" si="168"/>
        <v>1210.92</v>
      </c>
      <c r="I129" s="298">
        <f>'[1]10. Šport'!$N$74</f>
        <v>1210.92</v>
      </c>
      <c r="J129" s="298">
        <f>'[1]10. Šport'!$O$74</f>
        <v>0</v>
      </c>
      <c r="K129" s="316">
        <f>'[1]10. Šport'!$P$74</f>
        <v>0</v>
      </c>
      <c r="L129" s="300">
        <f t="shared" si="169"/>
        <v>0</v>
      </c>
      <c r="M129" s="298">
        <f>'[1]10. Šport'!$Q$74</f>
        <v>0</v>
      </c>
      <c r="N129" s="298">
        <f>'[1]10. Šport'!$R$74</f>
        <v>0</v>
      </c>
      <c r="O129" s="299">
        <f>'[1]10. Šport'!$S$74</f>
        <v>0</v>
      </c>
      <c r="P129" s="300">
        <f t="shared" si="170"/>
        <v>10750</v>
      </c>
      <c r="Q129" s="298">
        <f>'[1]10. Šport'!$T$74</f>
        <v>10750</v>
      </c>
      <c r="R129" s="298">
        <f>'[1]10. Šport'!$U$74</f>
        <v>0</v>
      </c>
      <c r="S129" s="299">
        <f>'[1]10. Šport'!$V$74</f>
        <v>0</v>
      </c>
    </row>
    <row r="130" spans="1:19" ht="15.75" x14ac:dyDescent="0.25">
      <c r="A130" s="152"/>
      <c r="B130" s="339">
        <v>6</v>
      </c>
      <c r="C130" s="340" t="s">
        <v>386</v>
      </c>
      <c r="D130" s="300">
        <f>SUM(E130:G130)</f>
        <v>1320</v>
      </c>
      <c r="E130" s="298">
        <f>'[1]10. Šport'!$K$81</f>
        <v>1320</v>
      </c>
      <c r="F130" s="298">
        <f>'[1]10. Šport'!$L$81</f>
        <v>0</v>
      </c>
      <c r="G130" s="316">
        <f>'[1]10. Šport'!$M$81</f>
        <v>0</v>
      </c>
      <c r="H130" s="300">
        <f>SUM(I130:K130)</f>
        <v>86.48</v>
      </c>
      <c r="I130" s="298">
        <f>'[1]10. Šport'!$N$81</f>
        <v>86.48</v>
      </c>
      <c r="J130" s="298">
        <f>'[1]10. Šport'!$O$81</f>
        <v>0</v>
      </c>
      <c r="K130" s="316">
        <f>'[1]10. Šport'!$P$81</f>
        <v>0</v>
      </c>
      <c r="L130" s="300">
        <f t="shared" si="169"/>
        <v>0</v>
      </c>
      <c r="M130" s="298">
        <f>'[1]10. Šport'!$Q$81</f>
        <v>0</v>
      </c>
      <c r="N130" s="298">
        <f>'[1]10. Šport'!$R$81</f>
        <v>0</v>
      </c>
      <c r="O130" s="299">
        <f>'[1]10. Šport'!$S$81</f>
        <v>0</v>
      </c>
      <c r="P130" s="300">
        <f t="shared" si="170"/>
        <v>1320</v>
      </c>
      <c r="Q130" s="298">
        <f>'[1]10. Šport'!$T$81</f>
        <v>1320</v>
      </c>
      <c r="R130" s="298">
        <f>'[1]10. Šport'!$U$81</f>
        <v>0</v>
      </c>
      <c r="S130" s="299">
        <f>'[1]10. Šport'!$V$81</f>
        <v>0</v>
      </c>
    </row>
    <row r="131" spans="1:19" ht="15.75" x14ac:dyDescent="0.25">
      <c r="A131" s="152"/>
      <c r="B131" s="339">
        <v>7</v>
      </c>
      <c r="C131" s="340" t="s">
        <v>523</v>
      </c>
      <c r="D131" s="300">
        <f>SUM(E131:G131)</f>
        <v>30450</v>
      </c>
      <c r="E131" s="298">
        <f>'[1]10. Šport'!$K$86</f>
        <v>30450</v>
      </c>
      <c r="F131" s="298">
        <f>'[1]10. Šport'!$L$86</f>
        <v>0</v>
      </c>
      <c r="G131" s="298">
        <f>'[1]10. Šport'!$M$86</f>
        <v>0</v>
      </c>
      <c r="H131" s="300">
        <f>SUM(I131:K131)</f>
        <v>0</v>
      </c>
      <c r="I131" s="298">
        <f>'[1]10. Šport'!$N$86</f>
        <v>0</v>
      </c>
      <c r="J131" s="298">
        <f>'[1]10. Šport'!$O$86</f>
        <v>0</v>
      </c>
      <c r="K131" s="298">
        <f>'[1]10. Šport'!$P$86</f>
        <v>0</v>
      </c>
      <c r="L131" s="300">
        <f t="shared" si="169"/>
        <v>0</v>
      </c>
      <c r="M131" s="298">
        <f>'[1]10. Šport'!$Q$86</f>
        <v>0</v>
      </c>
      <c r="N131" s="298">
        <f>'[1]10. Šport'!$R$86</f>
        <v>0</v>
      </c>
      <c r="O131" s="298">
        <f>'[1]10. Šport'!$S$86</f>
        <v>0</v>
      </c>
      <c r="P131" s="300">
        <f t="shared" si="170"/>
        <v>30450</v>
      </c>
      <c r="Q131" s="298">
        <f>'[1]10. Šport'!$T$86</f>
        <v>30450</v>
      </c>
      <c r="R131" s="298">
        <f>'[1]10. Šport'!$U$86</f>
        <v>0</v>
      </c>
      <c r="S131" s="298">
        <f>'[1]10. Šport'!$V$86</f>
        <v>0</v>
      </c>
    </row>
    <row r="132" spans="1:19" ht="16.5" thickBot="1" x14ac:dyDescent="0.3">
      <c r="A132" s="152"/>
      <c r="B132" s="329" t="s">
        <v>306</v>
      </c>
      <c r="C132" s="325" t="s">
        <v>307</v>
      </c>
      <c r="D132" s="314">
        <f t="shared" si="167"/>
        <v>60000</v>
      </c>
      <c r="E132" s="315">
        <f>'[1]10. Šport'!$K$92</f>
        <v>60000</v>
      </c>
      <c r="F132" s="315">
        <f>'[1]10. Šport'!$L$92</f>
        <v>0</v>
      </c>
      <c r="G132" s="428">
        <f>'[1]10. Šport'!$M$92</f>
        <v>0</v>
      </c>
      <c r="H132" s="314">
        <f t="shared" si="168"/>
        <v>17060</v>
      </c>
      <c r="I132" s="315">
        <f>'[1]10. Šport'!$N$92</f>
        <v>17060</v>
      </c>
      <c r="J132" s="315">
        <f>'[1]10. Šport'!$O$92</f>
        <v>0</v>
      </c>
      <c r="K132" s="428">
        <f>'[1]10. Šport'!$P$92</f>
        <v>0</v>
      </c>
      <c r="L132" s="314">
        <f t="shared" si="169"/>
        <v>0</v>
      </c>
      <c r="M132" s="315">
        <f>'[1]10. Šport'!$Q$92</f>
        <v>0</v>
      </c>
      <c r="N132" s="315">
        <f>'[1]10. Šport'!$R$92</f>
        <v>0</v>
      </c>
      <c r="O132" s="353">
        <f>'[1]10. Šport'!$S$92</f>
        <v>0</v>
      </c>
      <c r="P132" s="314">
        <f t="shared" si="170"/>
        <v>60000</v>
      </c>
      <c r="Q132" s="315">
        <f>'[1]10. Šport'!$T$92</f>
        <v>60000</v>
      </c>
      <c r="R132" s="315">
        <f>'[1]10. Šport'!$U$92</f>
        <v>0</v>
      </c>
      <c r="S132" s="353">
        <f>'[1]10. Šport'!$V$92</f>
        <v>0</v>
      </c>
    </row>
    <row r="133" spans="1:19" s="154" customFormat="1" ht="15.75" x14ac:dyDescent="0.25">
      <c r="B133" s="326" t="s">
        <v>308</v>
      </c>
      <c r="C133" s="338"/>
      <c r="D133" s="311">
        <f>D134+D135+D140+D141</f>
        <v>1002905</v>
      </c>
      <c r="E133" s="312">
        <f t="shared" ref="E133:G133" si="171">E134+E135+E140+E141</f>
        <v>739905</v>
      </c>
      <c r="F133" s="312">
        <f t="shared" si="171"/>
        <v>263000</v>
      </c>
      <c r="G133" s="313">
        <f t="shared" si="171"/>
        <v>0</v>
      </c>
      <c r="H133" s="311">
        <f>H134+H135+H140+H141</f>
        <v>251686.46000000008</v>
      </c>
      <c r="I133" s="312">
        <f t="shared" ref="I133:K133" si="172">I134+I135+I140+I141</f>
        <v>251686.46000000008</v>
      </c>
      <c r="J133" s="312">
        <f t="shared" si="172"/>
        <v>0</v>
      </c>
      <c r="K133" s="405">
        <f t="shared" si="172"/>
        <v>0</v>
      </c>
      <c r="L133" s="311">
        <f>L134+L135+L140+L141</f>
        <v>364226</v>
      </c>
      <c r="M133" s="312">
        <f t="shared" ref="M133:O133" si="173">M134+M135+M140+M141</f>
        <v>63226</v>
      </c>
      <c r="N133" s="312">
        <f t="shared" si="173"/>
        <v>301000</v>
      </c>
      <c r="O133" s="313">
        <f t="shared" si="173"/>
        <v>0</v>
      </c>
      <c r="P133" s="311">
        <f>P134+P135+P140+P141</f>
        <v>1367131</v>
      </c>
      <c r="Q133" s="312">
        <f t="shared" ref="Q133:S133" si="174">Q134+Q135+Q140+Q141</f>
        <v>803131</v>
      </c>
      <c r="R133" s="312">
        <f t="shared" si="174"/>
        <v>564000</v>
      </c>
      <c r="S133" s="313">
        <f t="shared" si="174"/>
        <v>0</v>
      </c>
    </row>
    <row r="134" spans="1:19" ht="15.75" x14ac:dyDescent="0.25">
      <c r="A134" s="152"/>
      <c r="B134" s="334" t="s">
        <v>309</v>
      </c>
      <c r="C134" s="323" t="s">
        <v>310</v>
      </c>
      <c r="D134" s="300">
        <f>SUM(E134:G134)</f>
        <v>11605</v>
      </c>
      <c r="E134" s="298">
        <f>'[1]11. Kultúra'!$K$4</f>
        <v>11605</v>
      </c>
      <c r="F134" s="298">
        <f>'[1]11. Kultúra'!$L$4</f>
        <v>0</v>
      </c>
      <c r="G134" s="299">
        <f>'[1]11. Kultúra'!$M$4</f>
        <v>0</v>
      </c>
      <c r="H134" s="300">
        <f>SUM(I134:K134)</f>
        <v>5074.79</v>
      </c>
      <c r="I134" s="298">
        <f>'[1]11. Kultúra'!$N$4</f>
        <v>5074.79</v>
      </c>
      <c r="J134" s="298">
        <f>'[1]11. Kultúra'!$O$4</f>
        <v>0</v>
      </c>
      <c r="K134" s="316">
        <f>'[1]11. Kultúra'!$P$4</f>
        <v>0</v>
      </c>
      <c r="L134" s="300">
        <f>SUM(M134:O134)</f>
        <v>6000</v>
      </c>
      <c r="M134" s="298">
        <f>'[1]11. Kultúra'!$Q$4</f>
        <v>6000</v>
      </c>
      <c r="N134" s="298">
        <f>'[1]11. Kultúra'!$R$4</f>
        <v>0</v>
      </c>
      <c r="O134" s="299">
        <f>'[1]11. Kultúra'!$S$4</f>
        <v>0</v>
      </c>
      <c r="P134" s="300">
        <f>SUM(Q134:S134)</f>
        <v>17605</v>
      </c>
      <c r="Q134" s="298">
        <f>'[1]11. Kultúra'!$T$4</f>
        <v>17605</v>
      </c>
      <c r="R134" s="298">
        <f>'[1]11. Kultúra'!$U$4</f>
        <v>0</v>
      </c>
      <c r="S134" s="299">
        <f>'[1]11. Kultúra'!$V$4</f>
        <v>0</v>
      </c>
    </row>
    <row r="135" spans="1:19" ht="15.75" x14ac:dyDescent="0.25">
      <c r="A135" s="152"/>
      <c r="B135" s="334" t="s">
        <v>311</v>
      </c>
      <c r="C135" s="323" t="s">
        <v>312</v>
      </c>
      <c r="D135" s="300">
        <f>SUM(D136:D139)</f>
        <v>978800</v>
      </c>
      <c r="E135" s="298">
        <f t="shared" ref="E135:G135" si="175">SUM(E136:E139)</f>
        <v>715800</v>
      </c>
      <c r="F135" s="298">
        <f t="shared" si="175"/>
        <v>263000</v>
      </c>
      <c r="G135" s="299">
        <f t="shared" si="175"/>
        <v>0</v>
      </c>
      <c r="H135" s="300">
        <f>SUM(H136:H139)</f>
        <v>236611.67000000007</v>
      </c>
      <c r="I135" s="298">
        <f t="shared" ref="I135:K135" si="176">SUM(I136:I139)</f>
        <v>236611.67000000007</v>
      </c>
      <c r="J135" s="298">
        <f t="shared" si="176"/>
        <v>0</v>
      </c>
      <c r="K135" s="316">
        <f t="shared" si="176"/>
        <v>0</v>
      </c>
      <c r="L135" s="300">
        <f>SUM(L136:L139)</f>
        <v>358226</v>
      </c>
      <c r="M135" s="298">
        <f t="shared" ref="M135:O135" si="177">SUM(M136:M139)</f>
        <v>57226</v>
      </c>
      <c r="N135" s="298">
        <f t="shared" si="177"/>
        <v>301000</v>
      </c>
      <c r="O135" s="299">
        <f t="shared" si="177"/>
        <v>0</v>
      </c>
      <c r="P135" s="300">
        <f>SUM(P136:P139)</f>
        <v>1337026</v>
      </c>
      <c r="Q135" s="298">
        <f t="shared" ref="Q135:S135" si="178">SUM(Q136:Q139)</f>
        <v>773026</v>
      </c>
      <c r="R135" s="298">
        <f t="shared" si="178"/>
        <v>564000</v>
      </c>
      <c r="S135" s="299">
        <f t="shared" si="178"/>
        <v>0</v>
      </c>
    </row>
    <row r="136" spans="1:19" ht="15.75" x14ac:dyDescent="0.25">
      <c r="A136" s="152"/>
      <c r="B136" s="321">
        <v>1</v>
      </c>
      <c r="C136" s="323" t="s">
        <v>313</v>
      </c>
      <c r="D136" s="300">
        <f>SUM(E136:G136)</f>
        <v>139500</v>
      </c>
      <c r="E136" s="298">
        <f>'[1]11. Kultúra'!$K$18</f>
        <v>139500</v>
      </c>
      <c r="F136" s="298">
        <f>'[1]11. Kultúra'!$L$18</f>
        <v>0</v>
      </c>
      <c r="G136" s="299">
        <f>'[1]11. Kultúra'!$M$18</f>
        <v>0</v>
      </c>
      <c r="H136" s="300">
        <f>SUM(I136:K136)</f>
        <v>44941.36</v>
      </c>
      <c r="I136" s="298">
        <f>'[1]11. Kultúra'!$N$18</f>
        <v>44941.36</v>
      </c>
      <c r="J136" s="298">
        <f>'[1]11. Kultúra'!$O$18</f>
        <v>0</v>
      </c>
      <c r="K136" s="316">
        <f>'[1]11. Kultúra'!$P$18</f>
        <v>0</v>
      </c>
      <c r="L136" s="300">
        <f>SUM(M136:O136)</f>
        <v>5000</v>
      </c>
      <c r="M136" s="298">
        <f>'[1]11. Kultúra'!$Q$18</f>
        <v>5000</v>
      </c>
      <c r="N136" s="298">
        <f>'[1]11. Kultúra'!$R$18</f>
        <v>0</v>
      </c>
      <c r="O136" s="299">
        <f>'[1]11. Kultúra'!$S$18</f>
        <v>0</v>
      </c>
      <c r="P136" s="300">
        <f>SUM(Q136:S136)</f>
        <v>144500</v>
      </c>
      <c r="Q136" s="298">
        <f>'[1]11. Kultúra'!$T$18</f>
        <v>144500</v>
      </c>
      <c r="R136" s="298">
        <f>'[1]11. Kultúra'!$U$18</f>
        <v>0</v>
      </c>
      <c r="S136" s="299">
        <f>'[1]11. Kultúra'!$V$18</f>
        <v>0</v>
      </c>
    </row>
    <row r="137" spans="1:19" ht="15.75" x14ac:dyDescent="0.25">
      <c r="A137" s="152"/>
      <c r="B137" s="321">
        <v>2</v>
      </c>
      <c r="C137" s="323" t="s">
        <v>314</v>
      </c>
      <c r="D137" s="300">
        <f t="shared" ref="D137:D141" si="179">SUM(E137:G137)</f>
        <v>6250</v>
      </c>
      <c r="E137" s="298">
        <f>'[1]11. Kultúra'!$K$25</f>
        <v>6250</v>
      </c>
      <c r="F137" s="298">
        <f>'[1]11. Kultúra'!$L$25</f>
        <v>0</v>
      </c>
      <c r="G137" s="299">
        <f>'[1]11. Kultúra'!$M$25</f>
        <v>0</v>
      </c>
      <c r="H137" s="300">
        <f t="shared" ref="H137:H141" si="180">SUM(I137:K137)</f>
        <v>324.64999999999998</v>
      </c>
      <c r="I137" s="298">
        <f>'[1]11. Kultúra'!$N$25</f>
        <v>324.64999999999998</v>
      </c>
      <c r="J137" s="298">
        <f>'[1]11. Kultúra'!$O$25</f>
        <v>0</v>
      </c>
      <c r="K137" s="316">
        <f>'[1]11. Kultúra'!$P$25</f>
        <v>0</v>
      </c>
      <c r="L137" s="300">
        <f t="shared" ref="L137:L141" si="181">SUM(M137:O137)</f>
        <v>0</v>
      </c>
      <c r="M137" s="298">
        <f>'[1]11. Kultúra'!$Q$25</f>
        <v>0</v>
      </c>
      <c r="N137" s="298">
        <f>'[1]11. Kultúra'!$R$25</f>
        <v>0</v>
      </c>
      <c r="O137" s="299">
        <f>'[1]11. Kultúra'!$S$25</f>
        <v>0</v>
      </c>
      <c r="P137" s="300">
        <f t="shared" ref="P137:P141" si="182">SUM(Q137:S137)</f>
        <v>6250</v>
      </c>
      <c r="Q137" s="298">
        <f>'[1]11. Kultúra'!$T$25</f>
        <v>6250</v>
      </c>
      <c r="R137" s="298">
        <f>'[1]11. Kultúra'!$U$25</f>
        <v>0</v>
      </c>
      <c r="S137" s="299">
        <f>'[1]11. Kultúra'!$V$25</f>
        <v>0</v>
      </c>
    </row>
    <row r="138" spans="1:19" ht="15.75" x14ac:dyDescent="0.25">
      <c r="A138" s="152"/>
      <c r="B138" s="321">
        <v>3</v>
      </c>
      <c r="C138" s="323" t="s">
        <v>315</v>
      </c>
      <c r="D138" s="300">
        <f t="shared" si="179"/>
        <v>726330</v>
      </c>
      <c r="E138" s="298">
        <f>'[1]11. Kultúra'!$K$36</f>
        <v>548330</v>
      </c>
      <c r="F138" s="298">
        <f>'[1]11. Kultúra'!$L$36</f>
        <v>178000</v>
      </c>
      <c r="G138" s="299">
        <f>'[1]11. Kultúra'!$M$36</f>
        <v>0</v>
      </c>
      <c r="H138" s="300">
        <f t="shared" si="180"/>
        <v>185254.60000000006</v>
      </c>
      <c r="I138" s="298">
        <f>'[1]11. Kultúra'!$N$36</f>
        <v>185254.60000000006</v>
      </c>
      <c r="J138" s="298">
        <f>'[1]11. Kultúra'!$O$36</f>
        <v>0</v>
      </c>
      <c r="K138" s="316">
        <f>'[1]11. Kultúra'!$P$36</f>
        <v>0</v>
      </c>
      <c r="L138" s="300">
        <f t="shared" si="181"/>
        <v>-125774</v>
      </c>
      <c r="M138" s="298">
        <f>'[1]11. Kultúra'!$Q$36</f>
        <v>52226</v>
      </c>
      <c r="N138" s="298">
        <f>'[1]11. Kultúra'!$R$36</f>
        <v>-178000</v>
      </c>
      <c r="O138" s="299">
        <f>'[1]11. Kultúra'!$S$36</f>
        <v>0</v>
      </c>
      <c r="P138" s="300">
        <f t="shared" si="182"/>
        <v>600556</v>
      </c>
      <c r="Q138" s="298">
        <f>'[1]11. Kultúra'!$T$36</f>
        <v>600556</v>
      </c>
      <c r="R138" s="298">
        <f>'[1]11. Kultúra'!$U$36</f>
        <v>0</v>
      </c>
      <c r="S138" s="299">
        <f>'[1]11. Kultúra'!$V$36</f>
        <v>0</v>
      </c>
    </row>
    <row r="139" spans="1:19" ht="15.75" x14ac:dyDescent="0.25">
      <c r="A139" s="152"/>
      <c r="B139" s="321">
        <v>4</v>
      </c>
      <c r="C139" s="323" t="s">
        <v>316</v>
      </c>
      <c r="D139" s="300">
        <f t="shared" si="179"/>
        <v>106720</v>
      </c>
      <c r="E139" s="298">
        <f>'[1]11. Kultúra'!$K$114</f>
        <v>21720</v>
      </c>
      <c r="F139" s="298">
        <f>'[1]11. Kultúra'!$L$114</f>
        <v>85000</v>
      </c>
      <c r="G139" s="299">
        <f>'[1]11. Kultúra'!$M$114</f>
        <v>0</v>
      </c>
      <c r="H139" s="300">
        <f t="shared" si="180"/>
        <v>6091.0599999999995</v>
      </c>
      <c r="I139" s="298">
        <f>'[1]11. Kultúra'!$N$114</f>
        <v>6091.0599999999995</v>
      </c>
      <c r="J139" s="298">
        <f>'[1]11. Kultúra'!$O$114</f>
        <v>0</v>
      </c>
      <c r="K139" s="316">
        <f>'[1]11. Kultúra'!$P$114</f>
        <v>0</v>
      </c>
      <c r="L139" s="300">
        <f t="shared" si="181"/>
        <v>479000</v>
      </c>
      <c r="M139" s="298">
        <f>'[1]11. Kultúra'!$Q$114</f>
        <v>0</v>
      </c>
      <c r="N139" s="298">
        <f>'[1]11. Kultúra'!$R$114</f>
        <v>479000</v>
      </c>
      <c r="O139" s="299">
        <f>'[1]11. Kultúra'!$S$114</f>
        <v>0</v>
      </c>
      <c r="P139" s="300">
        <f t="shared" si="182"/>
        <v>585720</v>
      </c>
      <c r="Q139" s="298">
        <f>'[1]11. Kultúra'!$T$114</f>
        <v>21720</v>
      </c>
      <c r="R139" s="298">
        <f>'[1]11. Kultúra'!$U$114</f>
        <v>564000</v>
      </c>
      <c r="S139" s="299">
        <f>'[1]11. Kultúra'!$V$114</f>
        <v>0</v>
      </c>
    </row>
    <row r="140" spans="1:19" ht="15.75" x14ac:dyDescent="0.25">
      <c r="A140" s="152"/>
      <c r="B140" s="334" t="s">
        <v>317</v>
      </c>
      <c r="C140" s="323" t="s">
        <v>318</v>
      </c>
      <c r="D140" s="300">
        <f t="shared" si="179"/>
        <v>2500</v>
      </c>
      <c r="E140" s="298">
        <f>'[1]11. Kultúra'!$K$126</f>
        <v>2500</v>
      </c>
      <c r="F140" s="298">
        <f>'[1]11. Kultúra'!$L$126</f>
        <v>0</v>
      </c>
      <c r="G140" s="299">
        <f>'[1]11. Kultúra'!$M$126</f>
        <v>0</v>
      </c>
      <c r="H140" s="300">
        <f t="shared" si="180"/>
        <v>0</v>
      </c>
      <c r="I140" s="298">
        <f>'[1]11. Kultúra'!$N$126</f>
        <v>0</v>
      </c>
      <c r="J140" s="298">
        <f>'[1]11. Kultúra'!$O$126</f>
        <v>0</v>
      </c>
      <c r="K140" s="316">
        <f>'[1]11. Kultúra'!$P$126</f>
        <v>0</v>
      </c>
      <c r="L140" s="300">
        <f t="shared" si="181"/>
        <v>0</v>
      </c>
      <c r="M140" s="298">
        <f>'[1]11. Kultúra'!$Q$126</f>
        <v>0</v>
      </c>
      <c r="N140" s="298">
        <f>'[1]11. Kultúra'!$R$126</f>
        <v>0</v>
      </c>
      <c r="O140" s="299">
        <f>'[1]11. Kultúra'!$S$126</f>
        <v>0</v>
      </c>
      <c r="P140" s="300">
        <f t="shared" si="182"/>
        <v>2500</v>
      </c>
      <c r="Q140" s="298">
        <f>'[1]11. Kultúra'!$T$126</f>
        <v>2500</v>
      </c>
      <c r="R140" s="298">
        <f>'[1]11. Kultúra'!$U$126</f>
        <v>0</v>
      </c>
      <c r="S140" s="299">
        <f>'[1]11. Kultúra'!$V$126</f>
        <v>0</v>
      </c>
    </row>
    <row r="141" spans="1:19" ht="16.5" thickBot="1" x14ac:dyDescent="0.3">
      <c r="A141" s="152"/>
      <c r="B141" s="329" t="s">
        <v>319</v>
      </c>
      <c r="C141" s="325" t="s">
        <v>320</v>
      </c>
      <c r="D141" s="314">
        <f t="shared" si="179"/>
        <v>10000</v>
      </c>
      <c r="E141" s="432">
        <f>'[1]11. Kultúra'!$K$129</f>
        <v>10000</v>
      </c>
      <c r="F141" s="432">
        <f>'[1]11. Kultúra'!$L$129</f>
        <v>0</v>
      </c>
      <c r="G141" s="433">
        <f>'[1]11. Kultúra'!$M$129</f>
        <v>0</v>
      </c>
      <c r="H141" s="314">
        <f t="shared" si="180"/>
        <v>10000</v>
      </c>
      <c r="I141" s="432">
        <f>'[1]11. Kultúra'!$N$129</f>
        <v>10000</v>
      </c>
      <c r="J141" s="432">
        <f>'[1]11. Kultúra'!$O$129</f>
        <v>0</v>
      </c>
      <c r="K141" s="458">
        <f>'[1]11. Kultúra'!$P$129</f>
        <v>0</v>
      </c>
      <c r="L141" s="314">
        <f t="shared" si="181"/>
        <v>0</v>
      </c>
      <c r="M141" s="432">
        <f>'[1]11. Kultúra'!$Q$129</f>
        <v>0</v>
      </c>
      <c r="N141" s="432">
        <f>'[1]11. Kultúra'!$R$129</f>
        <v>0</v>
      </c>
      <c r="O141" s="433">
        <f>'[1]11. Kultúra'!$S$129</f>
        <v>0</v>
      </c>
      <c r="P141" s="314">
        <f t="shared" si="182"/>
        <v>10000</v>
      </c>
      <c r="Q141" s="432">
        <f>'[1]11. Kultúra'!$T$129</f>
        <v>10000</v>
      </c>
      <c r="R141" s="432">
        <f>'[1]11. Kultúra'!$U$129</f>
        <v>0</v>
      </c>
      <c r="S141" s="433">
        <f>'[1]11. Kultúra'!$V$129</f>
        <v>0</v>
      </c>
    </row>
    <row r="142" spans="1:19" s="154" customFormat="1" ht="15.75" x14ac:dyDescent="0.25">
      <c r="B142" s="326" t="s">
        <v>321</v>
      </c>
      <c r="C142" s="338"/>
      <c r="D142" s="311">
        <f>D143+D148+D149+D150+D151+D152+D153</f>
        <v>855830</v>
      </c>
      <c r="E142" s="312">
        <f t="shared" ref="E142:G142" si="183">E143+E148+E149+E150+E151+E152+E153</f>
        <v>380630</v>
      </c>
      <c r="F142" s="312">
        <f t="shared" si="183"/>
        <v>475200</v>
      </c>
      <c r="G142" s="405">
        <f t="shared" si="183"/>
        <v>0</v>
      </c>
      <c r="H142" s="311">
        <f>H143+H148+H149+H150+H151+H152+H153</f>
        <v>38033.950000000004</v>
      </c>
      <c r="I142" s="312">
        <f t="shared" ref="I142:K142" si="184">I143+I148+I149+I150+I151+I152+I153</f>
        <v>38033.950000000004</v>
      </c>
      <c r="J142" s="312">
        <f t="shared" si="184"/>
        <v>0</v>
      </c>
      <c r="K142" s="405">
        <f t="shared" si="184"/>
        <v>0</v>
      </c>
      <c r="L142" s="311">
        <f>L143+L148+L149+L150+L151+L152+L153</f>
        <v>654000</v>
      </c>
      <c r="M142" s="312">
        <f t="shared" ref="M142:O142" si="185">M143+M148+M149+M150+M151+M152+M153</f>
        <v>39000</v>
      </c>
      <c r="N142" s="312">
        <f t="shared" si="185"/>
        <v>615000</v>
      </c>
      <c r="O142" s="313">
        <f t="shared" si="185"/>
        <v>0</v>
      </c>
      <c r="P142" s="311">
        <f>P143+P148+P149+P150+P151+P152+P153</f>
        <v>1509830</v>
      </c>
      <c r="Q142" s="312">
        <f t="shared" ref="Q142:S142" si="186">Q143+Q148+Q149+Q150+Q151+Q152+Q153</f>
        <v>419630</v>
      </c>
      <c r="R142" s="312">
        <f t="shared" si="186"/>
        <v>1090200</v>
      </c>
      <c r="S142" s="313">
        <f t="shared" si="186"/>
        <v>0</v>
      </c>
    </row>
    <row r="143" spans="1:19" ht="15.75" x14ac:dyDescent="0.25">
      <c r="A143" s="152"/>
      <c r="B143" s="334" t="s">
        <v>322</v>
      </c>
      <c r="C143" s="323" t="s">
        <v>323</v>
      </c>
      <c r="D143" s="300">
        <f>SUM(D144:D147)</f>
        <v>342600</v>
      </c>
      <c r="E143" s="298">
        <f t="shared" ref="E143:G143" si="187">SUM(E144:E147)</f>
        <v>314600</v>
      </c>
      <c r="F143" s="298">
        <f t="shared" si="187"/>
        <v>28000</v>
      </c>
      <c r="G143" s="316">
        <f t="shared" si="187"/>
        <v>0</v>
      </c>
      <c r="H143" s="300">
        <f>SUM(H144:H147)</f>
        <v>26463.5</v>
      </c>
      <c r="I143" s="298">
        <f t="shared" ref="I143:K143" si="188">SUM(I144:I147)</f>
        <v>26463.5</v>
      </c>
      <c r="J143" s="298">
        <f t="shared" si="188"/>
        <v>0</v>
      </c>
      <c r="K143" s="316">
        <f t="shared" si="188"/>
        <v>0</v>
      </c>
      <c r="L143" s="300">
        <f>SUM(L144:L147)</f>
        <v>517000</v>
      </c>
      <c r="M143" s="298">
        <f t="shared" ref="M143:O143" si="189">SUM(M144:M147)</f>
        <v>22000</v>
      </c>
      <c r="N143" s="298">
        <f t="shared" si="189"/>
        <v>495000</v>
      </c>
      <c r="O143" s="299">
        <f t="shared" si="189"/>
        <v>0</v>
      </c>
      <c r="P143" s="300">
        <f>SUM(P144:P147)</f>
        <v>859600</v>
      </c>
      <c r="Q143" s="298">
        <f t="shared" ref="Q143:S143" si="190">SUM(Q144:Q147)</f>
        <v>336600</v>
      </c>
      <c r="R143" s="298">
        <f t="shared" si="190"/>
        <v>523000</v>
      </c>
      <c r="S143" s="299">
        <f t="shared" si="190"/>
        <v>0</v>
      </c>
    </row>
    <row r="144" spans="1:19" ht="15.75" x14ac:dyDescent="0.25">
      <c r="A144" s="152"/>
      <c r="B144" s="321">
        <v>1</v>
      </c>
      <c r="C144" s="323" t="s">
        <v>324</v>
      </c>
      <c r="D144" s="300">
        <f>SUM(E144:G144)</f>
        <v>310100</v>
      </c>
      <c r="E144" s="298">
        <f>'[1]12. Prostredie pre život'!$K$5</f>
        <v>310100</v>
      </c>
      <c r="F144" s="298">
        <f>'[1]12. Prostredie pre život'!$L$5</f>
        <v>0</v>
      </c>
      <c r="G144" s="316">
        <f>'[1]12. Prostredie pre život'!$M$5</f>
        <v>0</v>
      </c>
      <c r="H144" s="300">
        <f>SUM(I144:K144)</f>
        <v>25426.5</v>
      </c>
      <c r="I144" s="298">
        <f>'[1]12. Prostredie pre život'!$N$5</f>
        <v>25426.5</v>
      </c>
      <c r="J144" s="298">
        <f>'[1]12. Prostredie pre život'!$O$5</f>
        <v>0</v>
      </c>
      <c r="K144" s="316">
        <f>'[1]12. Prostredie pre život'!$P$5</f>
        <v>0</v>
      </c>
      <c r="L144" s="300">
        <f>SUM(M144:O144)</f>
        <v>22000</v>
      </c>
      <c r="M144" s="298">
        <f>'[1]12. Prostredie pre život'!$Q$5</f>
        <v>22000</v>
      </c>
      <c r="N144" s="298">
        <f>'[1]12. Prostredie pre život'!$R$5</f>
        <v>0</v>
      </c>
      <c r="O144" s="299">
        <f>'[1]12. Prostredie pre život'!$S$5</f>
        <v>0</v>
      </c>
      <c r="P144" s="300">
        <f>SUM(Q144:S144)</f>
        <v>332100</v>
      </c>
      <c r="Q144" s="298">
        <f>'[1]12. Prostredie pre život'!$T$5</f>
        <v>332100</v>
      </c>
      <c r="R144" s="298">
        <f>'[1]12. Prostredie pre život'!$U$5</f>
        <v>0</v>
      </c>
      <c r="S144" s="299">
        <f>'[1]12. Prostredie pre život'!$V$5</f>
        <v>0</v>
      </c>
    </row>
    <row r="145" spans="1:19" ht="15.75" x14ac:dyDescent="0.25">
      <c r="A145" s="152"/>
      <c r="B145" s="321">
        <v>2</v>
      </c>
      <c r="C145" s="323" t="s">
        <v>325</v>
      </c>
      <c r="D145" s="300">
        <f t="shared" ref="D145:D153" si="191">SUM(E145:G145)</f>
        <v>1000</v>
      </c>
      <c r="E145" s="298">
        <f>'[1]12. Prostredie pre život'!$K$18</f>
        <v>1000</v>
      </c>
      <c r="F145" s="298">
        <f>'[1]12. Prostredie pre život'!$L$18</f>
        <v>0</v>
      </c>
      <c r="G145" s="316">
        <f>'[1]12. Prostredie pre život'!$M$18</f>
        <v>0</v>
      </c>
      <c r="H145" s="300">
        <f t="shared" ref="H145:H153" si="192">SUM(I145:K145)</f>
        <v>0</v>
      </c>
      <c r="I145" s="298">
        <f>'[1]12. Prostredie pre život'!$N$18</f>
        <v>0</v>
      </c>
      <c r="J145" s="298">
        <f>'[1]12. Prostredie pre život'!$O$18</f>
        <v>0</v>
      </c>
      <c r="K145" s="316">
        <f>'[1]12. Prostredie pre život'!$P$18</f>
        <v>0</v>
      </c>
      <c r="L145" s="300">
        <f t="shared" ref="L145:L153" si="193">SUM(M145:O145)</f>
        <v>0</v>
      </c>
      <c r="M145" s="298">
        <f>'[1]12. Prostredie pre život'!$Q$18</f>
        <v>0</v>
      </c>
      <c r="N145" s="298">
        <f>'[1]12. Prostredie pre život'!$R$18</f>
        <v>0</v>
      </c>
      <c r="O145" s="299">
        <f>'[1]12. Prostredie pre život'!$S$18</f>
        <v>0</v>
      </c>
      <c r="P145" s="300">
        <f t="shared" ref="P145:P153" si="194">SUM(Q145:S145)</f>
        <v>1000</v>
      </c>
      <c r="Q145" s="298">
        <f>'[1]12. Prostredie pre život'!$T$18</f>
        <v>1000</v>
      </c>
      <c r="R145" s="298">
        <f>'[1]12. Prostredie pre život'!$U$18</f>
        <v>0</v>
      </c>
      <c r="S145" s="299">
        <f>'[1]12. Prostredie pre život'!$V$18</f>
        <v>0</v>
      </c>
    </row>
    <row r="146" spans="1:19" ht="15.75" x14ac:dyDescent="0.25">
      <c r="A146" s="152"/>
      <c r="B146" s="321">
        <v>3</v>
      </c>
      <c r="C146" s="323" t="s">
        <v>326</v>
      </c>
      <c r="D146" s="300">
        <f t="shared" si="191"/>
        <v>31000</v>
      </c>
      <c r="E146" s="298">
        <f>'[1]12. Prostredie pre život'!$K$20</f>
        <v>3000</v>
      </c>
      <c r="F146" s="298">
        <f>'[1]12. Prostredie pre život'!$L$20</f>
        <v>28000</v>
      </c>
      <c r="G146" s="316">
        <f>'[1]12. Prostredie pre život'!$M$20</f>
        <v>0</v>
      </c>
      <c r="H146" s="300">
        <f t="shared" si="192"/>
        <v>1037</v>
      </c>
      <c r="I146" s="298">
        <f>'[1]12. Prostredie pre život'!$N$20</f>
        <v>1037</v>
      </c>
      <c r="J146" s="298">
        <f>'[1]12. Prostredie pre život'!$O$20</f>
        <v>0</v>
      </c>
      <c r="K146" s="316">
        <f>'[1]12. Prostredie pre život'!$P$20</f>
        <v>0</v>
      </c>
      <c r="L146" s="300">
        <f t="shared" si="193"/>
        <v>495000</v>
      </c>
      <c r="M146" s="298">
        <f>'[1]12. Prostredie pre život'!$Q$20</f>
        <v>0</v>
      </c>
      <c r="N146" s="298">
        <f>'[1]12. Prostredie pre život'!$R$20</f>
        <v>495000</v>
      </c>
      <c r="O146" s="299">
        <f>'[1]12. Prostredie pre život'!$S$20</f>
        <v>0</v>
      </c>
      <c r="P146" s="300">
        <f t="shared" si="194"/>
        <v>526000</v>
      </c>
      <c r="Q146" s="298">
        <f>'[1]12. Prostredie pre život'!$T$20</f>
        <v>3000</v>
      </c>
      <c r="R146" s="298">
        <f>'[1]12. Prostredie pre život'!$U$20</f>
        <v>523000</v>
      </c>
      <c r="S146" s="299">
        <f>'[1]12. Prostredie pre život'!$V$20</f>
        <v>0</v>
      </c>
    </row>
    <row r="147" spans="1:19" ht="15.75" x14ac:dyDescent="0.25">
      <c r="A147" s="152"/>
      <c r="B147" s="321">
        <v>4</v>
      </c>
      <c r="C147" s="323" t="s">
        <v>327</v>
      </c>
      <c r="D147" s="300">
        <f t="shared" si="191"/>
        <v>500</v>
      </c>
      <c r="E147" s="298">
        <f>'[1]12. Prostredie pre život'!$K$37</f>
        <v>500</v>
      </c>
      <c r="F147" s="298">
        <f>'[1]12. Prostredie pre život'!$L$37</f>
        <v>0</v>
      </c>
      <c r="G147" s="316">
        <f>'[1]12. Prostredie pre život'!$M$37</f>
        <v>0</v>
      </c>
      <c r="H147" s="300">
        <f t="shared" si="192"/>
        <v>0</v>
      </c>
      <c r="I147" s="298">
        <f>'[1]12. Prostredie pre život'!$N$37</f>
        <v>0</v>
      </c>
      <c r="J147" s="298">
        <f>'[1]12. Prostredie pre život'!$O$37</f>
        <v>0</v>
      </c>
      <c r="K147" s="316">
        <f>'[1]12. Prostredie pre život'!$P$37</f>
        <v>0</v>
      </c>
      <c r="L147" s="300">
        <f t="shared" si="193"/>
        <v>0</v>
      </c>
      <c r="M147" s="298">
        <f>'[1]12. Prostredie pre život'!$Q$37</f>
        <v>0</v>
      </c>
      <c r="N147" s="298">
        <f>'[1]12. Prostredie pre život'!$R$37</f>
        <v>0</v>
      </c>
      <c r="O147" s="299">
        <f>'[1]12. Prostredie pre život'!$S$37</f>
        <v>0</v>
      </c>
      <c r="P147" s="300">
        <f t="shared" si="194"/>
        <v>500</v>
      </c>
      <c r="Q147" s="298">
        <f>'[1]12. Prostredie pre život'!$T$37</f>
        <v>500</v>
      </c>
      <c r="R147" s="298">
        <f>'[1]12. Prostredie pre život'!$U$37</f>
        <v>0</v>
      </c>
      <c r="S147" s="299">
        <f>'[1]12. Prostredie pre život'!$V$37</f>
        <v>0</v>
      </c>
    </row>
    <row r="148" spans="1:19" ht="15.75" x14ac:dyDescent="0.25">
      <c r="A148" s="152"/>
      <c r="B148" s="334" t="s">
        <v>328</v>
      </c>
      <c r="C148" s="323" t="s">
        <v>329</v>
      </c>
      <c r="D148" s="300">
        <f t="shared" si="191"/>
        <v>5000</v>
      </c>
      <c r="E148" s="298">
        <f>'[1]12. Prostredie pre život'!$K$41</f>
        <v>5000</v>
      </c>
      <c r="F148" s="298">
        <f>'[1]12. Prostredie pre život'!$L$41</f>
        <v>0</v>
      </c>
      <c r="G148" s="316">
        <f>'[1]12. Prostredie pre život'!$M$41</f>
        <v>0</v>
      </c>
      <c r="H148" s="300">
        <f t="shared" si="192"/>
        <v>0</v>
      </c>
      <c r="I148" s="298">
        <f>'[1]12. Prostredie pre život'!$N$41</f>
        <v>0</v>
      </c>
      <c r="J148" s="298">
        <f>'[1]12. Prostredie pre život'!$O$41</f>
        <v>0</v>
      </c>
      <c r="K148" s="316">
        <f>'[1]12. Prostredie pre život'!$P$41</f>
        <v>0</v>
      </c>
      <c r="L148" s="300">
        <f t="shared" si="193"/>
        <v>0</v>
      </c>
      <c r="M148" s="298">
        <f>'[1]12. Prostredie pre život'!$Q$41</f>
        <v>0</v>
      </c>
      <c r="N148" s="298">
        <f>'[1]12. Prostredie pre život'!$R$41</f>
        <v>0</v>
      </c>
      <c r="O148" s="299">
        <f>'[1]12. Prostredie pre život'!$S$41</f>
        <v>0</v>
      </c>
      <c r="P148" s="300">
        <f t="shared" si="194"/>
        <v>5000</v>
      </c>
      <c r="Q148" s="298">
        <f>'[1]12. Prostredie pre život'!$T$41</f>
        <v>5000</v>
      </c>
      <c r="R148" s="298">
        <f>'[1]12. Prostredie pre život'!$U$41</f>
        <v>0</v>
      </c>
      <c r="S148" s="299">
        <f>'[1]12. Prostredie pre život'!$V$41</f>
        <v>0</v>
      </c>
    </row>
    <row r="149" spans="1:19" ht="15.75" x14ac:dyDescent="0.25">
      <c r="A149" s="155"/>
      <c r="B149" s="341" t="s">
        <v>330</v>
      </c>
      <c r="C149" s="323" t="s">
        <v>331</v>
      </c>
      <c r="D149" s="300">
        <f t="shared" si="191"/>
        <v>356060</v>
      </c>
      <c r="E149" s="298">
        <f>'[1]12. Prostredie pre život'!$K$44</f>
        <v>9860</v>
      </c>
      <c r="F149" s="298">
        <f>'[1]12. Prostredie pre život'!$L$44</f>
        <v>346200</v>
      </c>
      <c r="G149" s="316">
        <f>'[1]12. Prostredie pre život'!$M$44</f>
        <v>0</v>
      </c>
      <c r="H149" s="300">
        <f t="shared" si="192"/>
        <v>255.74</v>
      </c>
      <c r="I149" s="298">
        <f>'[1]12. Prostredie pre život'!$N$44</f>
        <v>255.74</v>
      </c>
      <c r="J149" s="298">
        <f>'[1]12. Prostredie pre život'!$O$44</f>
        <v>0</v>
      </c>
      <c r="K149" s="316">
        <f>'[1]12. Prostredie pre život'!$P$44</f>
        <v>0</v>
      </c>
      <c r="L149" s="300">
        <f t="shared" si="193"/>
        <v>122000</v>
      </c>
      <c r="M149" s="298">
        <f>'[1]12. Prostredie pre život'!$Q$44</f>
        <v>17000</v>
      </c>
      <c r="N149" s="298">
        <f>'[1]12. Prostredie pre život'!$R$44</f>
        <v>105000</v>
      </c>
      <c r="O149" s="299">
        <f>'[1]12. Prostredie pre život'!$S$44</f>
        <v>0</v>
      </c>
      <c r="P149" s="300">
        <f t="shared" si="194"/>
        <v>478060</v>
      </c>
      <c r="Q149" s="298">
        <f>'[1]12. Prostredie pre život'!$T$44</f>
        <v>26860</v>
      </c>
      <c r="R149" s="298">
        <f>'[1]12. Prostredie pre život'!$U$44</f>
        <v>451200</v>
      </c>
      <c r="S149" s="299">
        <f>'[1]12. Prostredie pre život'!$V$44</f>
        <v>0</v>
      </c>
    </row>
    <row r="150" spans="1:19" ht="15.75" x14ac:dyDescent="0.25">
      <c r="A150" s="155"/>
      <c r="B150" s="341" t="s">
        <v>332</v>
      </c>
      <c r="C150" s="323" t="s">
        <v>333</v>
      </c>
      <c r="D150" s="300">
        <f t="shared" si="191"/>
        <v>700</v>
      </c>
      <c r="E150" s="298">
        <f>'[1]12. Prostredie pre život'!$K$58</f>
        <v>700</v>
      </c>
      <c r="F150" s="298">
        <f>'[1]12. Prostredie pre život'!$L$58</f>
        <v>0</v>
      </c>
      <c r="G150" s="316">
        <f>'[1]12. Prostredie pre život'!$M$58</f>
        <v>0</v>
      </c>
      <c r="H150" s="300">
        <f t="shared" si="192"/>
        <v>0</v>
      </c>
      <c r="I150" s="298">
        <f>'[1]12. Prostredie pre život'!$N$58</f>
        <v>0</v>
      </c>
      <c r="J150" s="298">
        <f>'[1]12. Prostredie pre život'!$O$58</f>
        <v>0</v>
      </c>
      <c r="K150" s="316">
        <f>'[1]12. Prostredie pre život'!$P$58</f>
        <v>0</v>
      </c>
      <c r="L150" s="300">
        <f t="shared" si="193"/>
        <v>0</v>
      </c>
      <c r="M150" s="298">
        <f>'[1]12. Prostredie pre život'!$Q$58</f>
        <v>0</v>
      </c>
      <c r="N150" s="298">
        <f>'[1]12. Prostredie pre život'!$R$58</f>
        <v>0</v>
      </c>
      <c r="O150" s="299">
        <f>'[1]12. Prostredie pre život'!$S$58</f>
        <v>0</v>
      </c>
      <c r="P150" s="300">
        <f t="shared" si="194"/>
        <v>700</v>
      </c>
      <c r="Q150" s="298">
        <f>'[1]12. Prostredie pre život'!$T$58</f>
        <v>700</v>
      </c>
      <c r="R150" s="298">
        <f>'[1]12. Prostredie pre život'!$U$58</f>
        <v>0</v>
      </c>
      <c r="S150" s="299">
        <f>'[1]12. Prostredie pre život'!$V$58</f>
        <v>0</v>
      </c>
    </row>
    <row r="151" spans="1:19" ht="15.75" x14ac:dyDescent="0.25">
      <c r="A151" s="155"/>
      <c r="B151" s="341" t="s">
        <v>334</v>
      </c>
      <c r="C151" s="323" t="s">
        <v>335</v>
      </c>
      <c r="D151" s="300">
        <f t="shared" si="191"/>
        <v>26000</v>
      </c>
      <c r="E151" s="298">
        <f>'[1]12. Prostredie pre život'!$K$60</f>
        <v>26000</v>
      </c>
      <c r="F151" s="298">
        <f>'[1]12. Prostredie pre život'!$L$60</f>
        <v>0</v>
      </c>
      <c r="G151" s="316">
        <f>'[1]12. Prostredie pre život'!$M$60</f>
        <v>0</v>
      </c>
      <c r="H151" s="300">
        <f t="shared" si="192"/>
        <v>7782</v>
      </c>
      <c r="I151" s="298">
        <f>'[1]12. Prostredie pre život'!$N$60</f>
        <v>7782</v>
      </c>
      <c r="J151" s="298">
        <f>'[1]12. Prostredie pre život'!$O$60</f>
        <v>0</v>
      </c>
      <c r="K151" s="316">
        <f>'[1]12. Prostredie pre život'!$P$60</f>
        <v>0</v>
      </c>
      <c r="L151" s="300">
        <f t="shared" si="193"/>
        <v>0</v>
      </c>
      <c r="M151" s="298">
        <f>'[1]12. Prostredie pre život'!$Q$60</f>
        <v>0</v>
      </c>
      <c r="N151" s="298">
        <f>'[1]12. Prostredie pre život'!$R$60</f>
        <v>0</v>
      </c>
      <c r="O151" s="299">
        <f>'[1]12. Prostredie pre život'!$S$60</f>
        <v>0</v>
      </c>
      <c r="P151" s="300">
        <f t="shared" si="194"/>
        <v>26000</v>
      </c>
      <c r="Q151" s="298">
        <f>'[1]12. Prostredie pre život'!$T$60</f>
        <v>26000</v>
      </c>
      <c r="R151" s="298">
        <f>'[1]12. Prostredie pre život'!$U$60</f>
        <v>0</v>
      </c>
      <c r="S151" s="299">
        <f>'[1]12. Prostredie pre život'!$V$60</f>
        <v>0</v>
      </c>
    </row>
    <row r="152" spans="1:19" ht="15.75" x14ac:dyDescent="0.25">
      <c r="A152" s="155"/>
      <c r="B152" s="342" t="s">
        <v>336</v>
      </c>
      <c r="C152" s="340" t="s">
        <v>337</v>
      </c>
      <c r="D152" s="300">
        <f t="shared" si="191"/>
        <v>120470</v>
      </c>
      <c r="E152" s="298">
        <f>'[1]12. Prostredie pre život'!$K$64</f>
        <v>24470</v>
      </c>
      <c r="F152" s="298">
        <f>'[1]12. Prostredie pre život'!$L$64</f>
        <v>96000</v>
      </c>
      <c r="G152" s="316">
        <f>'[1]12. Prostredie pre život'!$M$64</f>
        <v>0</v>
      </c>
      <c r="H152" s="300">
        <f t="shared" si="192"/>
        <v>3532.71</v>
      </c>
      <c r="I152" s="298">
        <f>'[1]12. Prostredie pre život'!$N$64</f>
        <v>3532.71</v>
      </c>
      <c r="J152" s="298">
        <f>'[1]12. Prostredie pre život'!$O$64</f>
        <v>0</v>
      </c>
      <c r="K152" s="316">
        <f>'[1]12. Prostredie pre život'!$P$64</f>
        <v>0</v>
      </c>
      <c r="L152" s="300">
        <f t="shared" si="193"/>
        <v>15000</v>
      </c>
      <c r="M152" s="298">
        <f>'[1]12. Prostredie pre život'!$Q$64</f>
        <v>0</v>
      </c>
      <c r="N152" s="298">
        <f>'[1]12. Prostredie pre život'!$R$64</f>
        <v>15000</v>
      </c>
      <c r="O152" s="299">
        <f>'[1]12. Prostredie pre život'!$S$64</f>
        <v>0</v>
      </c>
      <c r="P152" s="300">
        <f t="shared" si="194"/>
        <v>135470</v>
      </c>
      <c r="Q152" s="298">
        <f>'[1]12. Prostredie pre život'!$T$64</f>
        <v>24470</v>
      </c>
      <c r="R152" s="298">
        <f>'[1]12. Prostredie pre život'!$U$64</f>
        <v>111000</v>
      </c>
      <c r="S152" s="299">
        <f>'[1]12. Prostredie pre život'!$V$64</f>
        <v>0</v>
      </c>
    </row>
    <row r="153" spans="1:19" ht="16.5" thickBot="1" x14ac:dyDescent="0.3">
      <c r="A153" s="155"/>
      <c r="B153" s="343" t="s">
        <v>338</v>
      </c>
      <c r="C153" s="325" t="s">
        <v>415</v>
      </c>
      <c r="D153" s="314">
        <f t="shared" si="191"/>
        <v>5000</v>
      </c>
      <c r="E153" s="315">
        <f>'[1]12. Prostredie pre život'!$K$88</f>
        <v>0</v>
      </c>
      <c r="F153" s="315">
        <f>'[1]12. Prostredie pre život'!$L$88</f>
        <v>5000</v>
      </c>
      <c r="G153" s="428">
        <f>'[1]12. Prostredie pre život'!$M$88</f>
        <v>0</v>
      </c>
      <c r="H153" s="314">
        <f t="shared" si="192"/>
        <v>0</v>
      </c>
      <c r="I153" s="315">
        <f>'[1]12. Prostredie pre život'!$N$88</f>
        <v>0</v>
      </c>
      <c r="J153" s="315">
        <f>'[1]12. Prostredie pre život'!$O$88</f>
        <v>0</v>
      </c>
      <c r="K153" s="428">
        <f>'[1]12. Prostredie pre život'!$P$88</f>
        <v>0</v>
      </c>
      <c r="L153" s="314">
        <f t="shared" si="193"/>
        <v>0</v>
      </c>
      <c r="M153" s="315">
        <f>'[1]12. Prostredie pre život'!$Q$88</f>
        <v>0</v>
      </c>
      <c r="N153" s="315">
        <f>'[1]12. Prostredie pre život'!$R$88</f>
        <v>0</v>
      </c>
      <c r="O153" s="353">
        <f>'[1]12. Prostredie pre život'!$S$88</f>
        <v>0</v>
      </c>
      <c r="P153" s="314">
        <f t="shared" si="194"/>
        <v>5000</v>
      </c>
      <c r="Q153" s="315">
        <f>'[1]12. Prostredie pre život'!$T$88</f>
        <v>0</v>
      </c>
      <c r="R153" s="315">
        <f>'[1]12. Prostredie pre život'!$U$88</f>
        <v>5000</v>
      </c>
      <c r="S153" s="353">
        <f>'[1]12. Prostredie pre život'!$V$88</f>
        <v>0</v>
      </c>
    </row>
    <row r="154" spans="1:19" s="154" customFormat="1" ht="15.75" x14ac:dyDescent="0.25">
      <c r="A154" s="156"/>
      <c r="B154" s="344" t="s">
        <v>340</v>
      </c>
      <c r="C154" s="345" t="s">
        <v>341</v>
      </c>
      <c r="D154" s="311">
        <f>D155+D159+D164+D169+D173+D174+D175+D177+D178</f>
        <v>1532120</v>
      </c>
      <c r="E154" s="312">
        <f t="shared" ref="E154:G154" si="195">E155+E159+E164+E169+E173+E174+E175+E177+E178</f>
        <v>1532120</v>
      </c>
      <c r="F154" s="312">
        <f t="shared" si="195"/>
        <v>0</v>
      </c>
      <c r="G154" s="313">
        <f t="shared" si="195"/>
        <v>0</v>
      </c>
      <c r="H154" s="311">
        <f>H155+H159+H164+H169+H173+H174+H175+H177+H178</f>
        <v>490724.54</v>
      </c>
      <c r="I154" s="312">
        <f t="shared" ref="I154:K154" si="196">I155+I159+I164+I169+I173+I174+I175+I177+I178</f>
        <v>490724.54</v>
      </c>
      <c r="J154" s="312">
        <f t="shared" si="196"/>
        <v>0</v>
      </c>
      <c r="K154" s="405">
        <f t="shared" si="196"/>
        <v>0</v>
      </c>
      <c r="L154" s="311">
        <f>L155+L159+L164+L169+L173+L174+L175+L177+L178</f>
        <v>127379</v>
      </c>
      <c r="M154" s="312">
        <f t="shared" ref="M154:O154" si="197">M155+M159+M164+M169+M173+M174+M175+M177+M178</f>
        <v>96379</v>
      </c>
      <c r="N154" s="312">
        <f t="shared" si="197"/>
        <v>31000</v>
      </c>
      <c r="O154" s="313">
        <f t="shared" si="197"/>
        <v>0</v>
      </c>
      <c r="P154" s="311">
        <f>P155+P159+P164+P169+P173+P174+P175+P177+P178</f>
        <v>1659499</v>
      </c>
      <c r="Q154" s="312">
        <f t="shared" ref="Q154:S154" si="198">Q155+Q159+Q164+Q169+Q173+Q174+Q175+Q177+Q178</f>
        <v>1628499</v>
      </c>
      <c r="R154" s="312">
        <f t="shared" si="198"/>
        <v>31000</v>
      </c>
      <c r="S154" s="313">
        <f t="shared" si="198"/>
        <v>0</v>
      </c>
    </row>
    <row r="155" spans="1:19" ht="15.75" x14ac:dyDescent="0.25">
      <c r="A155" s="155"/>
      <c r="B155" s="334" t="s">
        <v>342</v>
      </c>
      <c r="C155" s="323" t="s">
        <v>343</v>
      </c>
      <c r="D155" s="300">
        <f>SUM(D156:D158)</f>
        <v>13670</v>
      </c>
      <c r="E155" s="298">
        <f t="shared" ref="E155:G155" si="199">SUM(E156:E158)</f>
        <v>13670</v>
      </c>
      <c r="F155" s="298">
        <f t="shared" si="199"/>
        <v>0</v>
      </c>
      <c r="G155" s="299">
        <f t="shared" si="199"/>
        <v>0</v>
      </c>
      <c r="H155" s="300">
        <f>SUM(H156:H158)</f>
        <v>3954.6</v>
      </c>
      <c r="I155" s="298">
        <f t="shared" ref="I155:K155" si="200">SUM(I156:I158)</f>
        <v>3954.6</v>
      </c>
      <c r="J155" s="298">
        <f t="shared" si="200"/>
        <v>0</v>
      </c>
      <c r="K155" s="316">
        <f t="shared" si="200"/>
        <v>0</v>
      </c>
      <c r="L155" s="300">
        <f>SUM(L156:L158)</f>
        <v>24</v>
      </c>
      <c r="M155" s="298">
        <f t="shared" ref="M155:O155" si="201">SUM(M156:M158)</f>
        <v>24</v>
      </c>
      <c r="N155" s="298">
        <f t="shared" si="201"/>
        <v>0</v>
      </c>
      <c r="O155" s="299">
        <f t="shared" si="201"/>
        <v>0</v>
      </c>
      <c r="P155" s="300">
        <f>SUM(P156:P158)</f>
        <v>13694</v>
      </c>
      <c r="Q155" s="298">
        <f t="shared" ref="Q155:S155" si="202">SUM(Q156:Q158)</f>
        <v>13694</v>
      </c>
      <c r="R155" s="298">
        <f t="shared" si="202"/>
        <v>0</v>
      </c>
      <c r="S155" s="299">
        <f t="shared" si="202"/>
        <v>0</v>
      </c>
    </row>
    <row r="156" spans="1:19" ht="15.75" x14ac:dyDescent="0.25">
      <c r="A156" s="155"/>
      <c r="B156" s="321">
        <v>1</v>
      </c>
      <c r="C156" s="323" t="s">
        <v>344</v>
      </c>
      <c r="D156" s="300">
        <f>SUM(E156:G156)</f>
        <v>10170</v>
      </c>
      <c r="E156" s="298">
        <f>'[1]13. Sociálna starostlivosť'!$K$5</f>
        <v>10170</v>
      </c>
      <c r="F156" s="298">
        <f>'[1]13. Sociálna starostlivosť'!$L$5</f>
        <v>0</v>
      </c>
      <c r="G156" s="299">
        <f>'[1]13. Sociálna starostlivosť'!$M$5</f>
        <v>0</v>
      </c>
      <c r="H156" s="300">
        <f>SUM(I156:K156)</f>
        <v>3813</v>
      </c>
      <c r="I156" s="298">
        <f>'[1]13. Sociálna starostlivosť'!$N$5</f>
        <v>3813</v>
      </c>
      <c r="J156" s="298">
        <f>'[1]13. Sociálna starostlivosť'!$O$5</f>
        <v>0</v>
      </c>
      <c r="K156" s="316">
        <f>'[1]13. Sociálna starostlivosť'!$P$5</f>
        <v>0</v>
      </c>
      <c r="L156" s="300">
        <f>SUM(M156:O156)</f>
        <v>0</v>
      </c>
      <c r="M156" s="298">
        <f>'[1]13. Sociálna starostlivosť'!$Q$5</f>
        <v>0</v>
      </c>
      <c r="N156" s="298">
        <f>'[1]13. Sociálna starostlivosť'!$R$5</f>
        <v>0</v>
      </c>
      <c r="O156" s="299">
        <f>'[1]13. Sociálna starostlivosť'!$S$5</f>
        <v>0</v>
      </c>
      <c r="P156" s="300">
        <f>SUM(Q156:S156)</f>
        <v>10170</v>
      </c>
      <c r="Q156" s="298">
        <f>'[1]13. Sociálna starostlivosť'!$T$5</f>
        <v>10170</v>
      </c>
      <c r="R156" s="298">
        <f>'[1]13. Sociálna starostlivosť'!$U$5</f>
        <v>0</v>
      </c>
      <c r="S156" s="299">
        <f>'[1]13. Sociálna starostlivosť'!$V$5</f>
        <v>0</v>
      </c>
    </row>
    <row r="157" spans="1:19" ht="15.75" x14ac:dyDescent="0.25">
      <c r="A157" s="155"/>
      <c r="B157" s="321">
        <v>2</v>
      </c>
      <c r="C157" s="323" t="s">
        <v>345</v>
      </c>
      <c r="D157" s="300">
        <f t="shared" ref="D157:D158" si="203">SUM(E157:G157)</f>
        <v>0</v>
      </c>
      <c r="E157" s="298">
        <f>'[1]13. Sociálna starostlivosť'!$K$7</f>
        <v>0</v>
      </c>
      <c r="F157" s="298">
        <f>'[1]13. Sociálna starostlivosť'!$L$7</f>
        <v>0</v>
      </c>
      <c r="G157" s="299">
        <f>'[1]13. Sociálna starostlivosť'!$M$7</f>
        <v>0</v>
      </c>
      <c r="H157" s="300">
        <f t="shared" ref="H157:H158" si="204">SUM(I157:K157)</f>
        <v>0</v>
      </c>
      <c r="I157" s="298">
        <f>'[1]13. Sociálna starostlivosť'!$N$7</f>
        <v>0</v>
      </c>
      <c r="J157" s="298">
        <f>'[1]13. Sociálna starostlivosť'!$O$7</f>
        <v>0</v>
      </c>
      <c r="K157" s="316">
        <f>'[1]13. Sociálna starostlivosť'!$P$7</f>
        <v>0</v>
      </c>
      <c r="L157" s="300">
        <f t="shared" ref="L157:L158" si="205">SUM(M157:O157)</f>
        <v>0</v>
      </c>
      <c r="M157" s="298">
        <f>'[1]13. Sociálna starostlivosť'!$Q$7</f>
        <v>0</v>
      </c>
      <c r="N157" s="298">
        <f>'[1]13. Sociálna starostlivosť'!$R$7</f>
        <v>0</v>
      </c>
      <c r="O157" s="299">
        <f>'[1]13. Sociálna starostlivosť'!$S$7</f>
        <v>0</v>
      </c>
      <c r="P157" s="300">
        <f t="shared" ref="P157:P158" si="206">SUM(Q157:S157)</f>
        <v>0</v>
      </c>
      <c r="Q157" s="298">
        <f>'[1]13. Sociálna starostlivosť'!$T$7</f>
        <v>0</v>
      </c>
      <c r="R157" s="298">
        <f>'[1]13. Sociálna starostlivosť'!$U$7</f>
        <v>0</v>
      </c>
      <c r="S157" s="299">
        <f>'[1]13. Sociálna starostlivosť'!$V$7</f>
        <v>0</v>
      </c>
    </row>
    <row r="158" spans="1:19" ht="15.75" x14ac:dyDescent="0.25">
      <c r="A158" s="155"/>
      <c r="B158" s="321">
        <v>3</v>
      </c>
      <c r="C158" s="323" t="s">
        <v>346</v>
      </c>
      <c r="D158" s="300">
        <f t="shared" si="203"/>
        <v>3500</v>
      </c>
      <c r="E158" s="298">
        <f>'[1]13. Sociálna starostlivosť'!$K$8</f>
        <v>3500</v>
      </c>
      <c r="F158" s="298">
        <f>'[1]13. Sociálna starostlivosť'!$L$8</f>
        <v>0</v>
      </c>
      <c r="G158" s="299">
        <f>'[1]13. Sociálna starostlivosť'!$M$8</f>
        <v>0</v>
      </c>
      <c r="H158" s="300">
        <f t="shared" si="204"/>
        <v>141.6</v>
      </c>
      <c r="I158" s="298">
        <f>'[1]13. Sociálna starostlivosť'!$N$8</f>
        <v>141.6</v>
      </c>
      <c r="J158" s="298">
        <f>'[1]13. Sociálna starostlivosť'!$O$8</f>
        <v>0</v>
      </c>
      <c r="K158" s="316">
        <f>'[1]13. Sociálna starostlivosť'!$P$8</f>
        <v>0</v>
      </c>
      <c r="L158" s="300">
        <f t="shared" si="205"/>
        <v>24</v>
      </c>
      <c r="M158" s="298">
        <f>'[1]13. Sociálna starostlivosť'!$Q$8</f>
        <v>24</v>
      </c>
      <c r="N158" s="298">
        <f>'[1]13. Sociálna starostlivosť'!$R$8</f>
        <v>0</v>
      </c>
      <c r="O158" s="299">
        <f>'[1]13. Sociálna starostlivosť'!$S$8</f>
        <v>0</v>
      </c>
      <c r="P158" s="300">
        <f t="shared" si="206"/>
        <v>3524</v>
      </c>
      <c r="Q158" s="298">
        <f>'[1]13. Sociálna starostlivosť'!$T$8</f>
        <v>3524</v>
      </c>
      <c r="R158" s="298">
        <f>'[1]13. Sociálna starostlivosť'!$U$8</f>
        <v>0</v>
      </c>
      <c r="S158" s="299">
        <f>'[1]13. Sociálna starostlivosť'!$V$8</f>
        <v>0</v>
      </c>
    </row>
    <row r="159" spans="1:19" ht="15.75" x14ac:dyDescent="0.25">
      <c r="A159" s="156"/>
      <c r="B159" s="334" t="s">
        <v>347</v>
      </c>
      <c r="C159" s="323" t="s">
        <v>348</v>
      </c>
      <c r="D159" s="300">
        <f>SUM(D160:D163)</f>
        <v>287060</v>
      </c>
      <c r="E159" s="298">
        <f t="shared" ref="E159:G159" si="207">SUM(E160:E163)</f>
        <v>287060</v>
      </c>
      <c r="F159" s="298">
        <f t="shared" si="207"/>
        <v>0</v>
      </c>
      <c r="G159" s="299">
        <f t="shared" si="207"/>
        <v>0</v>
      </c>
      <c r="H159" s="300">
        <f>SUM(H160:H163)</f>
        <v>64543.46</v>
      </c>
      <c r="I159" s="298">
        <f t="shared" ref="I159:K159" si="208">SUM(I160:I163)</f>
        <v>64543.46</v>
      </c>
      <c r="J159" s="298">
        <f t="shared" si="208"/>
        <v>0</v>
      </c>
      <c r="K159" s="316">
        <f t="shared" si="208"/>
        <v>0</v>
      </c>
      <c r="L159" s="300">
        <f>SUM(L160:L163)</f>
        <v>0</v>
      </c>
      <c r="M159" s="298">
        <f t="shared" ref="M159:O159" si="209">SUM(M160:M163)</f>
        <v>0</v>
      </c>
      <c r="N159" s="298">
        <f t="shared" si="209"/>
        <v>0</v>
      </c>
      <c r="O159" s="299">
        <f t="shared" si="209"/>
        <v>0</v>
      </c>
      <c r="P159" s="300">
        <f>SUM(P160:P163)</f>
        <v>287060</v>
      </c>
      <c r="Q159" s="298">
        <f t="shared" ref="Q159:S159" si="210">SUM(Q160:Q163)</f>
        <v>287060</v>
      </c>
      <c r="R159" s="298">
        <f t="shared" si="210"/>
        <v>0</v>
      </c>
      <c r="S159" s="299">
        <f t="shared" si="210"/>
        <v>0</v>
      </c>
    </row>
    <row r="160" spans="1:19" ht="15.75" x14ac:dyDescent="0.25">
      <c r="A160" s="156"/>
      <c r="B160" s="321">
        <v>1</v>
      </c>
      <c r="C160" s="323" t="s">
        <v>349</v>
      </c>
      <c r="D160" s="300">
        <f>SUM(E160:G160)</f>
        <v>189850</v>
      </c>
      <c r="E160" s="298">
        <f>'[1]13. Sociálna starostlivosť'!$K$14</f>
        <v>189850</v>
      </c>
      <c r="F160" s="298">
        <f>'[1]13. Sociálna starostlivosť'!$L$14</f>
        <v>0</v>
      </c>
      <c r="G160" s="299">
        <f>'[1]13. Sociálna starostlivosť'!$M$14</f>
        <v>0</v>
      </c>
      <c r="H160" s="300">
        <f>SUM(I160:K160)</f>
        <v>33693</v>
      </c>
      <c r="I160" s="298">
        <f>'[1]13. Sociálna starostlivosť'!$N$14</f>
        <v>33693</v>
      </c>
      <c r="J160" s="298">
        <f>'[1]13. Sociálna starostlivosť'!$O$14</f>
        <v>0</v>
      </c>
      <c r="K160" s="316">
        <f>'[1]13. Sociálna starostlivosť'!$P$14</f>
        <v>0</v>
      </c>
      <c r="L160" s="300">
        <f>SUM(M160:O160)</f>
        <v>0</v>
      </c>
      <c r="M160" s="298">
        <f>'[1]13. Sociálna starostlivosť'!$Q$14</f>
        <v>0</v>
      </c>
      <c r="N160" s="298">
        <f>'[1]13. Sociálna starostlivosť'!$R$14</f>
        <v>0</v>
      </c>
      <c r="O160" s="299">
        <f>'[1]13. Sociálna starostlivosť'!$S$14</f>
        <v>0</v>
      </c>
      <c r="P160" s="300">
        <f>SUM(Q160:S160)</f>
        <v>189850</v>
      </c>
      <c r="Q160" s="298">
        <f>'[1]13. Sociálna starostlivosť'!$T$14</f>
        <v>189850</v>
      </c>
      <c r="R160" s="298">
        <f>'[1]13. Sociálna starostlivosť'!$U$14</f>
        <v>0</v>
      </c>
      <c r="S160" s="299">
        <f>'[1]13. Sociálna starostlivosť'!$V$14</f>
        <v>0</v>
      </c>
    </row>
    <row r="161" spans="1:19" ht="15.75" x14ac:dyDescent="0.25">
      <c r="A161" s="156"/>
      <c r="B161" s="321">
        <v>2</v>
      </c>
      <c r="C161" s="323" t="s">
        <v>350</v>
      </c>
      <c r="D161" s="300">
        <f t="shared" ref="D161:D163" si="211">SUM(E161:G161)</f>
        <v>58630</v>
      </c>
      <c r="E161" s="298">
        <f>'[1]13. Sociálna starostlivosť'!$K$17</f>
        <v>58630</v>
      </c>
      <c r="F161" s="298">
        <f>'[1]13. Sociálna starostlivosť'!$L$17</f>
        <v>0</v>
      </c>
      <c r="G161" s="299">
        <f>'[1]13. Sociálna starostlivosť'!$M$17</f>
        <v>0</v>
      </c>
      <c r="H161" s="300">
        <f t="shared" ref="H161:H163" si="212">SUM(I161:K161)</f>
        <v>21984</v>
      </c>
      <c r="I161" s="298">
        <f>'[1]13. Sociálna starostlivosť'!$N$17</f>
        <v>21984</v>
      </c>
      <c r="J161" s="298">
        <f>'[1]13. Sociálna starostlivosť'!$O$17</f>
        <v>0</v>
      </c>
      <c r="K161" s="316">
        <f>'[1]13. Sociálna starostlivosť'!$P$17</f>
        <v>0</v>
      </c>
      <c r="L161" s="300">
        <f t="shared" ref="L161:L163" si="213">SUM(M161:O161)</f>
        <v>0</v>
      </c>
      <c r="M161" s="298">
        <f>'[1]13. Sociálna starostlivosť'!$Q$17</f>
        <v>0</v>
      </c>
      <c r="N161" s="298">
        <f>'[1]13. Sociálna starostlivosť'!$R$17</f>
        <v>0</v>
      </c>
      <c r="O161" s="299">
        <f>'[1]13. Sociálna starostlivosť'!$S$17</f>
        <v>0</v>
      </c>
      <c r="P161" s="300">
        <f t="shared" ref="P161:P163" si="214">SUM(Q161:S161)</f>
        <v>58630</v>
      </c>
      <c r="Q161" s="298">
        <f>'[1]13. Sociálna starostlivosť'!$T$17</f>
        <v>58630</v>
      </c>
      <c r="R161" s="298">
        <f>'[1]13. Sociálna starostlivosť'!$U$17</f>
        <v>0</v>
      </c>
      <c r="S161" s="299">
        <f>'[1]13. Sociálna starostlivosť'!$V$17</f>
        <v>0</v>
      </c>
    </row>
    <row r="162" spans="1:19" ht="15.75" x14ac:dyDescent="0.25">
      <c r="A162" s="156"/>
      <c r="B162" s="321">
        <v>3</v>
      </c>
      <c r="C162" s="323" t="s">
        <v>351</v>
      </c>
      <c r="D162" s="300">
        <f t="shared" si="211"/>
        <v>0</v>
      </c>
      <c r="E162" s="298">
        <f>'[1]13. Sociálna starostlivosť'!$K$19</f>
        <v>0</v>
      </c>
      <c r="F162" s="298">
        <f>'[1]13. Sociálna starostlivosť'!$L$19</f>
        <v>0</v>
      </c>
      <c r="G162" s="299">
        <f>'[1]13. Sociálna starostlivosť'!$M$19</f>
        <v>0</v>
      </c>
      <c r="H162" s="300">
        <f t="shared" si="212"/>
        <v>0</v>
      </c>
      <c r="I162" s="298">
        <f>'[1]13. Sociálna starostlivosť'!$N$19</f>
        <v>0</v>
      </c>
      <c r="J162" s="298">
        <f>'[1]13. Sociálna starostlivosť'!$O$19</f>
        <v>0</v>
      </c>
      <c r="K162" s="316">
        <f>'[1]13. Sociálna starostlivosť'!$P$19</f>
        <v>0</v>
      </c>
      <c r="L162" s="300">
        <f t="shared" si="213"/>
        <v>0</v>
      </c>
      <c r="M162" s="298">
        <f>'[1]13. Sociálna starostlivosť'!$Q$19</f>
        <v>0</v>
      </c>
      <c r="N162" s="298">
        <f>'[1]13. Sociálna starostlivosť'!$R$19</f>
        <v>0</v>
      </c>
      <c r="O162" s="299">
        <f>'[1]13. Sociálna starostlivosť'!$S$19</f>
        <v>0</v>
      </c>
      <c r="P162" s="300">
        <f t="shared" si="214"/>
        <v>0</v>
      </c>
      <c r="Q162" s="298">
        <f>'[1]13. Sociálna starostlivosť'!$T$19</f>
        <v>0</v>
      </c>
      <c r="R162" s="298">
        <f>'[1]13. Sociálna starostlivosť'!$U$19</f>
        <v>0</v>
      </c>
      <c r="S162" s="299">
        <f>'[1]13. Sociálna starostlivosť'!$V$19</f>
        <v>0</v>
      </c>
    </row>
    <row r="163" spans="1:19" ht="15.75" x14ac:dyDescent="0.25">
      <c r="A163" s="156"/>
      <c r="B163" s="321">
        <v>4</v>
      </c>
      <c r="C163" s="323" t="s">
        <v>352</v>
      </c>
      <c r="D163" s="300">
        <f t="shared" si="211"/>
        <v>38580</v>
      </c>
      <c r="E163" s="298">
        <f>'[1]13. Sociálna starostlivosť'!$K$21</f>
        <v>38580</v>
      </c>
      <c r="F163" s="298">
        <f>'[1]13. Sociálna starostlivosť'!$L$21</f>
        <v>0</v>
      </c>
      <c r="G163" s="299">
        <f>'[1]13. Sociálna starostlivosť'!$M$21</f>
        <v>0</v>
      </c>
      <c r="H163" s="300">
        <f t="shared" si="212"/>
        <v>8866.4599999999991</v>
      </c>
      <c r="I163" s="298">
        <f>'[1]13. Sociálna starostlivosť'!$N$21</f>
        <v>8866.4599999999991</v>
      </c>
      <c r="J163" s="298">
        <f>'[1]13. Sociálna starostlivosť'!$O$21</f>
        <v>0</v>
      </c>
      <c r="K163" s="316">
        <f>'[1]13. Sociálna starostlivosť'!$P$21</f>
        <v>0</v>
      </c>
      <c r="L163" s="300">
        <f t="shared" si="213"/>
        <v>0</v>
      </c>
      <c r="M163" s="298">
        <f>'[1]13. Sociálna starostlivosť'!$Q$21</f>
        <v>0</v>
      </c>
      <c r="N163" s="298">
        <f>'[1]13. Sociálna starostlivosť'!$R$21</f>
        <v>0</v>
      </c>
      <c r="O163" s="299">
        <f>'[1]13. Sociálna starostlivosť'!$S$21</f>
        <v>0</v>
      </c>
      <c r="P163" s="300">
        <f t="shared" si="214"/>
        <v>38580</v>
      </c>
      <c r="Q163" s="298">
        <f>'[1]13. Sociálna starostlivosť'!$T$21</f>
        <v>38580</v>
      </c>
      <c r="R163" s="298">
        <f>'[1]13. Sociálna starostlivosť'!$U$21</f>
        <v>0</v>
      </c>
      <c r="S163" s="299">
        <f>'[1]13. Sociálna starostlivosť'!$V$21</f>
        <v>0</v>
      </c>
    </row>
    <row r="164" spans="1:19" ht="15.75" x14ac:dyDescent="0.25">
      <c r="A164" s="151"/>
      <c r="B164" s="334" t="s">
        <v>353</v>
      </c>
      <c r="C164" s="323" t="s">
        <v>354</v>
      </c>
      <c r="D164" s="300">
        <f>SUM(D165:D168)</f>
        <v>1008000</v>
      </c>
      <c r="E164" s="298">
        <f t="shared" ref="E164:G164" si="215">SUM(E165:E168)</f>
        <v>1008000</v>
      </c>
      <c r="F164" s="298">
        <f t="shared" si="215"/>
        <v>0</v>
      </c>
      <c r="G164" s="299">
        <f t="shared" si="215"/>
        <v>0</v>
      </c>
      <c r="H164" s="300">
        <f>SUM(H165:H168)</f>
        <v>343486.79</v>
      </c>
      <c r="I164" s="298">
        <f t="shared" ref="I164:K164" si="216">SUM(I165:I168)</f>
        <v>343486.79</v>
      </c>
      <c r="J164" s="298">
        <f t="shared" si="216"/>
        <v>0</v>
      </c>
      <c r="K164" s="316">
        <f t="shared" si="216"/>
        <v>0</v>
      </c>
      <c r="L164" s="300">
        <f>SUM(L165:L168)</f>
        <v>121344</v>
      </c>
      <c r="M164" s="298">
        <f t="shared" ref="M164:O164" si="217">SUM(M165:M168)</f>
        <v>90344</v>
      </c>
      <c r="N164" s="298">
        <f t="shared" si="217"/>
        <v>31000</v>
      </c>
      <c r="O164" s="299">
        <f t="shared" si="217"/>
        <v>0</v>
      </c>
      <c r="P164" s="300">
        <f>SUM(P165:P168)</f>
        <v>1129344</v>
      </c>
      <c r="Q164" s="298">
        <f t="shared" ref="Q164:S164" si="218">SUM(Q165:Q168)</f>
        <v>1098344</v>
      </c>
      <c r="R164" s="298">
        <f t="shared" si="218"/>
        <v>31000</v>
      </c>
      <c r="S164" s="299">
        <f t="shared" si="218"/>
        <v>0</v>
      </c>
    </row>
    <row r="165" spans="1:19" ht="15.75" x14ac:dyDescent="0.25">
      <c r="A165" s="152"/>
      <c r="B165" s="321">
        <v>1</v>
      </c>
      <c r="C165" s="323" t="s">
        <v>355</v>
      </c>
      <c r="D165" s="300">
        <f>SUM(E165:G165)</f>
        <v>35020</v>
      </c>
      <c r="E165" s="298">
        <f>'[1]13. Sociálna starostlivosť'!$K$25</f>
        <v>35020</v>
      </c>
      <c r="F165" s="298">
        <f>'[1]13. Sociálna starostlivosť'!$L$25</f>
        <v>0</v>
      </c>
      <c r="G165" s="299">
        <f>'[1]13. Sociálna starostlivosť'!$M$25</f>
        <v>0</v>
      </c>
      <c r="H165" s="300">
        <f>SUM(I165:K165)</f>
        <v>13131</v>
      </c>
      <c r="I165" s="298">
        <f>'[1]13. Sociálna starostlivosť'!$N$25</f>
        <v>13131</v>
      </c>
      <c r="J165" s="298">
        <f>'[1]13. Sociálna starostlivosť'!$O$25</f>
        <v>0</v>
      </c>
      <c r="K165" s="316">
        <f>'[1]13. Sociálna starostlivosť'!$P$25</f>
        <v>0</v>
      </c>
      <c r="L165" s="300">
        <f>SUM(M165:O165)</f>
        <v>5000</v>
      </c>
      <c r="M165" s="298">
        <f>'[1]13. Sociálna starostlivosť'!$Q$25</f>
        <v>5000</v>
      </c>
      <c r="N165" s="298">
        <f>'[1]13. Sociálna starostlivosť'!$R$25</f>
        <v>0</v>
      </c>
      <c r="O165" s="299">
        <f>'[1]13. Sociálna starostlivosť'!$S$25</f>
        <v>0</v>
      </c>
      <c r="P165" s="300">
        <f>SUM(Q165:S165)</f>
        <v>40020</v>
      </c>
      <c r="Q165" s="298">
        <f>'[1]13. Sociálna starostlivosť'!$T$25</f>
        <v>40020</v>
      </c>
      <c r="R165" s="298">
        <f>'[1]13. Sociálna starostlivosť'!$U$25</f>
        <v>0</v>
      </c>
      <c r="S165" s="299">
        <f>'[1]13. Sociálna starostlivosť'!$V$25</f>
        <v>0</v>
      </c>
    </row>
    <row r="166" spans="1:19" ht="15.75" x14ac:dyDescent="0.25">
      <c r="A166" s="152"/>
      <c r="B166" s="321">
        <v>2</v>
      </c>
      <c r="C166" s="323" t="s">
        <v>356</v>
      </c>
      <c r="D166" s="300">
        <f t="shared" ref="D166:D168" si="219">SUM(E166:G166)</f>
        <v>0</v>
      </c>
      <c r="E166" s="298">
        <f>'[1]13. Sociálna starostlivosť'!$K$27</f>
        <v>0</v>
      </c>
      <c r="F166" s="298">
        <f>'[1]13. Sociálna starostlivosť'!$L$27</f>
        <v>0</v>
      </c>
      <c r="G166" s="299">
        <f>'[1]13. Sociálna starostlivosť'!$M$27</f>
        <v>0</v>
      </c>
      <c r="H166" s="300">
        <f t="shared" ref="H166:H168" si="220">SUM(I166:K166)</f>
        <v>0</v>
      </c>
      <c r="I166" s="298">
        <f>'[1]13. Sociálna starostlivosť'!$N$27</f>
        <v>0</v>
      </c>
      <c r="J166" s="298">
        <f>'[1]13. Sociálna starostlivosť'!$O$27</f>
        <v>0</v>
      </c>
      <c r="K166" s="316">
        <f>'[1]13. Sociálna starostlivosť'!$P$27</f>
        <v>0</v>
      </c>
      <c r="L166" s="300">
        <f t="shared" ref="L166:L168" si="221">SUM(M166:O166)</f>
        <v>0</v>
      </c>
      <c r="M166" s="298">
        <f>'[1]13. Sociálna starostlivosť'!$Q$27</f>
        <v>0</v>
      </c>
      <c r="N166" s="298">
        <f>'[1]13. Sociálna starostlivosť'!$R$27</f>
        <v>0</v>
      </c>
      <c r="O166" s="299">
        <f>'[1]13. Sociálna starostlivosť'!$S$27</f>
        <v>0</v>
      </c>
      <c r="P166" s="300">
        <f t="shared" ref="P166:P168" si="222">SUM(Q166:S166)</f>
        <v>0</v>
      </c>
      <c r="Q166" s="298">
        <f>'[1]13. Sociálna starostlivosť'!$T$27</f>
        <v>0</v>
      </c>
      <c r="R166" s="298">
        <f>'[1]13. Sociálna starostlivosť'!$U$27</f>
        <v>0</v>
      </c>
      <c r="S166" s="299">
        <f>'[1]13. Sociálna starostlivosť'!$V$27</f>
        <v>0</v>
      </c>
    </row>
    <row r="167" spans="1:19" ht="15.75" x14ac:dyDescent="0.25">
      <c r="A167" s="156"/>
      <c r="B167" s="321">
        <v>3</v>
      </c>
      <c r="C167" s="323" t="s">
        <v>474</v>
      </c>
      <c r="D167" s="300">
        <f t="shared" si="219"/>
        <v>843000</v>
      </c>
      <c r="E167" s="298">
        <f>'[1]13. Sociálna starostlivosť'!$K$29</f>
        <v>843000</v>
      </c>
      <c r="F167" s="298">
        <f>'[1]13. Sociálna starostlivosť'!$L$29</f>
        <v>0</v>
      </c>
      <c r="G167" s="299">
        <f>'[1]13. Sociálna starostlivosť'!$M$29</f>
        <v>0</v>
      </c>
      <c r="H167" s="300">
        <f t="shared" si="220"/>
        <v>296478.28999999998</v>
      </c>
      <c r="I167" s="298">
        <f>'[1]13. Sociálna starostlivosť'!$N$29</f>
        <v>296478.28999999998</v>
      </c>
      <c r="J167" s="298">
        <f>'[1]13. Sociálna starostlivosť'!$O$29</f>
        <v>0</v>
      </c>
      <c r="K167" s="316">
        <f>'[1]13. Sociálna starostlivosť'!$P$29</f>
        <v>0</v>
      </c>
      <c r="L167" s="300">
        <f t="shared" si="221"/>
        <v>116344</v>
      </c>
      <c r="M167" s="298">
        <f>'[1]13. Sociálna starostlivosť'!$Q$29</f>
        <v>85344</v>
      </c>
      <c r="N167" s="298">
        <f>'[1]13. Sociálna starostlivosť'!$R$29</f>
        <v>31000</v>
      </c>
      <c r="O167" s="299">
        <f>'[1]13. Sociálna starostlivosť'!$S$29</f>
        <v>0</v>
      </c>
      <c r="P167" s="300">
        <f t="shared" si="222"/>
        <v>959344</v>
      </c>
      <c r="Q167" s="298">
        <f>'[1]13. Sociálna starostlivosť'!$T$29</f>
        <v>928344</v>
      </c>
      <c r="R167" s="298">
        <f>'[1]13. Sociálna starostlivosť'!$U$29</f>
        <v>31000</v>
      </c>
      <c r="S167" s="299">
        <f>'[1]13. Sociálna starostlivosť'!$V$29</f>
        <v>0</v>
      </c>
    </row>
    <row r="168" spans="1:19" ht="15.75" x14ac:dyDescent="0.25">
      <c r="A168" s="156"/>
      <c r="B168" s="321">
        <v>4</v>
      </c>
      <c r="C168" s="323" t="s">
        <v>475</v>
      </c>
      <c r="D168" s="300">
        <f t="shared" si="219"/>
        <v>129980</v>
      </c>
      <c r="E168" s="298">
        <f>'[1]13. Sociálna starostlivosť'!$K$44</f>
        <v>129980</v>
      </c>
      <c r="F168" s="298">
        <f>'[1]13. Sociálna starostlivosť'!$L$44</f>
        <v>0</v>
      </c>
      <c r="G168" s="299">
        <f>'[1]13. Sociálna starostlivosť'!$M$44</f>
        <v>0</v>
      </c>
      <c r="H168" s="300">
        <f t="shared" si="220"/>
        <v>33877.5</v>
      </c>
      <c r="I168" s="298">
        <f>'[1]13. Sociálna starostlivosť'!$N$44</f>
        <v>33877.5</v>
      </c>
      <c r="J168" s="298">
        <f>'[1]13. Sociálna starostlivosť'!$O$44</f>
        <v>0</v>
      </c>
      <c r="K168" s="316">
        <f>'[1]13. Sociálna starostlivosť'!$P$44</f>
        <v>0</v>
      </c>
      <c r="L168" s="300">
        <f t="shared" si="221"/>
        <v>0</v>
      </c>
      <c r="M168" s="298">
        <f>'[1]13. Sociálna starostlivosť'!$Q$44</f>
        <v>0</v>
      </c>
      <c r="N168" s="298">
        <f>'[1]13. Sociálna starostlivosť'!$R$44</f>
        <v>0</v>
      </c>
      <c r="O168" s="299">
        <f>'[1]13. Sociálna starostlivosť'!$S$44</f>
        <v>0</v>
      </c>
      <c r="P168" s="300">
        <f t="shared" si="222"/>
        <v>129980</v>
      </c>
      <c r="Q168" s="298">
        <f>'[1]13. Sociálna starostlivosť'!$T$44</f>
        <v>129980</v>
      </c>
      <c r="R168" s="298">
        <f>'[1]13. Sociálna starostlivosť'!$U$44</f>
        <v>0</v>
      </c>
      <c r="S168" s="299">
        <f>'[1]13. Sociálna starostlivosť'!$V$44</f>
        <v>0</v>
      </c>
    </row>
    <row r="169" spans="1:19" ht="15.75" x14ac:dyDescent="0.25">
      <c r="A169" s="152"/>
      <c r="B169" s="334" t="s">
        <v>358</v>
      </c>
      <c r="C169" s="323" t="s">
        <v>359</v>
      </c>
      <c r="D169" s="300">
        <f>SUM(D170:D172)</f>
        <v>77210</v>
      </c>
      <c r="E169" s="298">
        <f t="shared" ref="E169:G169" si="223">SUM(E170:E172)</f>
        <v>77210</v>
      </c>
      <c r="F169" s="298">
        <f t="shared" si="223"/>
        <v>0</v>
      </c>
      <c r="G169" s="299">
        <f t="shared" si="223"/>
        <v>0</v>
      </c>
      <c r="H169" s="300">
        <f>SUM(H170:H172)</f>
        <v>23640</v>
      </c>
      <c r="I169" s="298">
        <f t="shared" ref="I169:K169" si="224">SUM(I170:I172)</f>
        <v>23640</v>
      </c>
      <c r="J169" s="298">
        <f t="shared" si="224"/>
        <v>0</v>
      </c>
      <c r="K169" s="316">
        <f t="shared" si="224"/>
        <v>0</v>
      </c>
      <c r="L169" s="300">
        <f>SUM(L170:L172)</f>
        <v>0</v>
      </c>
      <c r="M169" s="298">
        <f t="shared" ref="M169:O169" si="225">SUM(M170:M172)</f>
        <v>0</v>
      </c>
      <c r="N169" s="298">
        <f t="shared" si="225"/>
        <v>0</v>
      </c>
      <c r="O169" s="299">
        <f t="shared" si="225"/>
        <v>0</v>
      </c>
      <c r="P169" s="300">
        <f>SUM(P170:P172)</f>
        <v>77210</v>
      </c>
      <c r="Q169" s="298">
        <f t="shared" ref="Q169:S169" si="226">SUM(Q170:Q172)</f>
        <v>77210</v>
      </c>
      <c r="R169" s="298">
        <f t="shared" si="226"/>
        <v>0</v>
      </c>
      <c r="S169" s="299">
        <f t="shared" si="226"/>
        <v>0</v>
      </c>
    </row>
    <row r="170" spans="1:19" ht="15.75" x14ac:dyDescent="0.25">
      <c r="A170" s="152"/>
      <c r="B170" s="321">
        <v>1</v>
      </c>
      <c r="C170" s="323" t="s">
        <v>360</v>
      </c>
      <c r="D170" s="300">
        <f>SUM(E170:G170)</f>
        <v>36600</v>
      </c>
      <c r="E170" s="298">
        <f>'[1]13. Sociálna starostlivosť'!$K$49</f>
        <v>36600</v>
      </c>
      <c r="F170" s="298">
        <f>'[1]13. Sociálna starostlivosť'!$L$49</f>
        <v>0</v>
      </c>
      <c r="G170" s="299">
        <f>'[1]13. Sociálna starostlivosť'!$M$49</f>
        <v>0</v>
      </c>
      <c r="H170" s="300">
        <f>SUM(I170:K170)</f>
        <v>11475</v>
      </c>
      <c r="I170" s="298">
        <f>'[1]13. Sociálna starostlivosť'!$N$49</f>
        <v>11475</v>
      </c>
      <c r="J170" s="298">
        <f>'[1]13. Sociálna starostlivosť'!$O$49</f>
        <v>0</v>
      </c>
      <c r="K170" s="316">
        <f>'[1]13. Sociálna starostlivosť'!$P$49</f>
        <v>0</v>
      </c>
      <c r="L170" s="300">
        <f>SUM(M170:O170)</f>
        <v>0</v>
      </c>
      <c r="M170" s="298">
        <f>'[1]13. Sociálna starostlivosť'!$Q$49</f>
        <v>0</v>
      </c>
      <c r="N170" s="298">
        <f>'[1]13. Sociálna starostlivosť'!$R$49</f>
        <v>0</v>
      </c>
      <c r="O170" s="299">
        <f>'[1]13. Sociálna starostlivosť'!$S$49</f>
        <v>0</v>
      </c>
      <c r="P170" s="300">
        <f>SUM(Q170:S170)</f>
        <v>36600</v>
      </c>
      <c r="Q170" s="298">
        <f>'[1]13. Sociálna starostlivosť'!$T$49</f>
        <v>36600</v>
      </c>
      <c r="R170" s="298">
        <f>'[1]13. Sociálna starostlivosť'!$U$49</f>
        <v>0</v>
      </c>
      <c r="S170" s="299">
        <f>'[1]13. Sociálna starostlivosť'!$V$49</f>
        <v>0</v>
      </c>
    </row>
    <row r="171" spans="1:19" ht="15.75" x14ac:dyDescent="0.25">
      <c r="A171" s="152"/>
      <c r="B171" s="321">
        <v>2</v>
      </c>
      <c r="C171" s="323" t="s">
        <v>361</v>
      </c>
      <c r="D171" s="300">
        <f t="shared" ref="D171:D174" si="227">SUM(E171:G171)</f>
        <v>700</v>
      </c>
      <c r="E171" s="298">
        <f>'[1]13. Sociálna starostlivosť'!$K$53</f>
        <v>700</v>
      </c>
      <c r="F171" s="298">
        <f>'[1]13. Sociálna starostlivosť'!$L$53</f>
        <v>0</v>
      </c>
      <c r="G171" s="299">
        <f>'[1]13. Sociálna starostlivosť'!$M$53</f>
        <v>0</v>
      </c>
      <c r="H171" s="300">
        <f t="shared" ref="H171:H174" si="228">SUM(I171:K171)</f>
        <v>261</v>
      </c>
      <c r="I171" s="298">
        <f>'[1]13. Sociálna starostlivosť'!$N$53</f>
        <v>261</v>
      </c>
      <c r="J171" s="298">
        <f>'[1]13. Sociálna starostlivosť'!$O$53</f>
        <v>0</v>
      </c>
      <c r="K171" s="316">
        <f>'[1]13. Sociálna starostlivosť'!$P$53</f>
        <v>0</v>
      </c>
      <c r="L171" s="300">
        <f t="shared" ref="L171:L174" si="229">SUM(M171:O171)</f>
        <v>0</v>
      </c>
      <c r="M171" s="298">
        <f>'[1]13. Sociálna starostlivosť'!$Q$53</f>
        <v>0</v>
      </c>
      <c r="N171" s="298">
        <f>'[1]13. Sociálna starostlivosť'!$R$53</f>
        <v>0</v>
      </c>
      <c r="O171" s="299">
        <f>'[1]13. Sociálna starostlivosť'!$S$53</f>
        <v>0</v>
      </c>
      <c r="P171" s="300">
        <f t="shared" ref="P171:P174" si="230">SUM(Q171:S171)</f>
        <v>700</v>
      </c>
      <c r="Q171" s="298">
        <f>'[1]13. Sociálna starostlivosť'!$T$53</f>
        <v>700</v>
      </c>
      <c r="R171" s="298">
        <f>'[1]13. Sociálna starostlivosť'!$U$53</f>
        <v>0</v>
      </c>
      <c r="S171" s="299">
        <f>'[1]13. Sociálna starostlivosť'!$V$53</f>
        <v>0</v>
      </c>
    </row>
    <row r="172" spans="1:19" ht="15.75" x14ac:dyDescent="0.25">
      <c r="A172" s="152"/>
      <c r="B172" s="321">
        <v>3</v>
      </c>
      <c r="C172" s="323" t="s">
        <v>362</v>
      </c>
      <c r="D172" s="300">
        <f t="shared" si="227"/>
        <v>39910</v>
      </c>
      <c r="E172" s="298">
        <f>'[1]13. Sociálna starostlivosť'!$K$55</f>
        <v>39910</v>
      </c>
      <c r="F172" s="298">
        <f>'[1]13. Sociálna starostlivosť'!$L$55</f>
        <v>0</v>
      </c>
      <c r="G172" s="299">
        <f>'[1]13. Sociálna starostlivosť'!$M$55</f>
        <v>0</v>
      </c>
      <c r="H172" s="300">
        <f t="shared" si="228"/>
        <v>11904</v>
      </c>
      <c r="I172" s="298">
        <f>'[1]13. Sociálna starostlivosť'!$N$55</f>
        <v>11904</v>
      </c>
      <c r="J172" s="298">
        <f>'[1]13. Sociálna starostlivosť'!$O$55</f>
        <v>0</v>
      </c>
      <c r="K172" s="316">
        <f>'[1]13. Sociálna starostlivosť'!$P$55</f>
        <v>0</v>
      </c>
      <c r="L172" s="300">
        <f t="shared" si="229"/>
        <v>0</v>
      </c>
      <c r="M172" s="298">
        <f>'[1]13. Sociálna starostlivosť'!$Q$55</f>
        <v>0</v>
      </c>
      <c r="N172" s="298">
        <f>'[1]13. Sociálna starostlivosť'!$R$55</f>
        <v>0</v>
      </c>
      <c r="O172" s="299">
        <f>'[1]13. Sociálna starostlivosť'!$S$55</f>
        <v>0</v>
      </c>
      <c r="P172" s="300">
        <f t="shared" si="230"/>
        <v>39910</v>
      </c>
      <c r="Q172" s="298">
        <f>'[1]13. Sociálna starostlivosť'!$T$55</f>
        <v>39910</v>
      </c>
      <c r="R172" s="298">
        <f>'[1]13. Sociálna starostlivosť'!$U$55</f>
        <v>0</v>
      </c>
      <c r="S172" s="299">
        <f>'[1]13. Sociálna starostlivosť'!$V$55</f>
        <v>0</v>
      </c>
    </row>
    <row r="173" spans="1:19" ht="15.75" x14ac:dyDescent="0.25">
      <c r="A173" s="152"/>
      <c r="B173" s="334" t="s">
        <v>363</v>
      </c>
      <c r="C173" s="323" t="s">
        <v>364</v>
      </c>
      <c r="D173" s="300">
        <f t="shared" si="227"/>
        <v>6190</v>
      </c>
      <c r="E173" s="298">
        <f>'[1]13. Sociálna starostlivosť'!$K$58</f>
        <v>6190</v>
      </c>
      <c r="F173" s="298">
        <f>'[1]13. Sociálna starostlivosť'!$L$58</f>
        <v>0</v>
      </c>
      <c r="G173" s="299">
        <f>'[1]13. Sociálna starostlivosť'!$M$58</f>
        <v>0</v>
      </c>
      <c r="H173" s="300">
        <f t="shared" si="228"/>
        <v>2319</v>
      </c>
      <c r="I173" s="298">
        <f>'[1]13. Sociálna starostlivosť'!$N$58</f>
        <v>2319</v>
      </c>
      <c r="J173" s="298">
        <f>'[1]13. Sociálna starostlivosť'!$O$58</f>
        <v>0</v>
      </c>
      <c r="K173" s="316">
        <f>'[1]13. Sociálna starostlivosť'!$P$58</f>
        <v>0</v>
      </c>
      <c r="L173" s="300">
        <f t="shared" si="229"/>
        <v>0</v>
      </c>
      <c r="M173" s="298">
        <f>'[1]13. Sociálna starostlivosť'!$Q$58</f>
        <v>0</v>
      </c>
      <c r="N173" s="298">
        <f>'[1]13. Sociálna starostlivosť'!$R$58</f>
        <v>0</v>
      </c>
      <c r="O173" s="299">
        <f>'[1]13. Sociálna starostlivosť'!$S$58</f>
        <v>0</v>
      </c>
      <c r="P173" s="300">
        <f t="shared" si="230"/>
        <v>6190</v>
      </c>
      <c r="Q173" s="298">
        <f>'[1]13. Sociálna starostlivosť'!$T$58</f>
        <v>6190</v>
      </c>
      <c r="R173" s="298">
        <f>'[1]13. Sociálna starostlivosť'!$U$58</f>
        <v>0</v>
      </c>
      <c r="S173" s="299">
        <f>'[1]13. Sociálna starostlivosť'!$V$58</f>
        <v>0</v>
      </c>
    </row>
    <row r="174" spans="1:19" ht="15.75" x14ac:dyDescent="0.25">
      <c r="A174" s="155"/>
      <c r="B174" s="334" t="s">
        <v>365</v>
      </c>
      <c r="C174" s="323" t="s">
        <v>366</v>
      </c>
      <c r="D174" s="300">
        <f t="shared" si="227"/>
        <v>13685</v>
      </c>
      <c r="E174" s="298">
        <f>'[1]13. Sociálna starostlivosť'!$K$60</f>
        <v>13685</v>
      </c>
      <c r="F174" s="298">
        <f>'[1]13. Sociálna starostlivosť'!$L$60</f>
        <v>0</v>
      </c>
      <c r="G174" s="299">
        <f>'[1]13. Sociálna starostlivosť'!$M$60</f>
        <v>0</v>
      </c>
      <c r="H174" s="300">
        <f t="shared" si="228"/>
        <v>0</v>
      </c>
      <c r="I174" s="298">
        <f>'[1]13. Sociálna starostlivosť'!$N$60</f>
        <v>0</v>
      </c>
      <c r="J174" s="298">
        <f>'[1]13. Sociálna starostlivosť'!$O$60</f>
        <v>0</v>
      </c>
      <c r="K174" s="316">
        <f>'[1]13. Sociálna starostlivosť'!$P$60</f>
        <v>0</v>
      </c>
      <c r="L174" s="300">
        <f t="shared" si="229"/>
        <v>0</v>
      </c>
      <c r="M174" s="298">
        <f>'[1]13. Sociálna starostlivosť'!$Q$60</f>
        <v>0</v>
      </c>
      <c r="N174" s="298">
        <f>'[1]13. Sociálna starostlivosť'!$R$60</f>
        <v>0</v>
      </c>
      <c r="O174" s="299">
        <f>'[1]13. Sociálna starostlivosť'!$S$60</f>
        <v>0</v>
      </c>
      <c r="P174" s="300">
        <f t="shared" si="230"/>
        <v>13685</v>
      </c>
      <c r="Q174" s="298">
        <f>'[1]13. Sociálna starostlivosť'!$T$60</f>
        <v>13685</v>
      </c>
      <c r="R174" s="298">
        <f>'[1]13. Sociálna starostlivosť'!$U$60</f>
        <v>0</v>
      </c>
      <c r="S174" s="299">
        <f>'[1]13. Sociálna starostlivosť'!$V$60</f>
        <v>0</v>
      </c>
    </row>
    <row r="175" spans="1:19" ht="15.75" x14ac:dyDescent="0.25">
      <c r="A175" s="152"/>
      <c r="B175" s="346" t="s">
        <v>367</v>
      </c>
      <c r="C175" s="340" t="s">
        <v>368</v>
      </c>
      <c r="D175" s="300">
        <f>SUM(D176)</f>
        <v>31675</v>
      </c>
      <c r="E175" s="298">
        <f t="shared" ref="E175:G175" si="231">SUM(E176)</f>
        <v>31675</v>
      </c>
      <c r="F175" s="298">
        <f t="shared" si="231"/>
        <v>0</v>
      </c>
      <c r="G175" s="299">
        <f t="shared" si="231"/>
        <v>0</v>
      </c>
      <c r="H175" s="300">
        <f>SUM(H176)</f>
        <v>1671.69</v>
      </c>
      <c r="I175" s="298">
        <f t="shared" ref="I175:K175" si="232">SUM(I176)</f>
        <v>1671.69</v>
      </c>
      <c r="J175" s="298">
        <f t="shared" si="232"/>
        <v>0</v>
      </c>
      <c r="K175" s="316">
        <f t="shared" si="232"/>
        <v>0</v>
      </c>
      <c r="L175" s="300">
        <f>SUM(L176)</f>
        <v>401</v>
      </c>
      <c r="M175" s="298">
        <f t="shared" ref="M175:S175" si="233">SUM(M176)</f>
        <v>401</v>
      </c>
      <c r="N175" s="298">
        <f t="shared" si="233"/>
        <v>0</v>
      </c>
      <c r="O175" s="299">
        <f t="shared" si="233"/>
        <v>0</v>
      </c>
      <c r="P175" s="300">
        <f>SUM(P176)</f>
        <v>32076</v>
      </c>
      <c r="Q175" s="298">
        <f t="shared" si="233"/>
        <v>32076</v>
      </c>
      <c r="R175" s="298">
        <f t="shared" si="233"/>
        <v>0</v>
      </c>
      <c r="S175" s="299">
        <f t="shared" si="233"/>
        <v>0</v>
      </c>
    </row>
    <row r="176" spans="1:19" ht="15.75" x14ac:dyDescent="0.25">
      <c r="A176" s="152"/>
      <c r="B176" s="347">
        <v>1</v>
      </c>
      <c r="C176" s="348" t="s">
        <v>369</v>
      </c>
      <c r="D176" s="300">
        <f>SUM(E176:G176)</f>
        <v>31675</v>
      </c>
      <c r="E176" s="298">
        <f>'[1]13. Sociálna starostlivosť'!$K$72</f>
        <v>31675</v>
      </c>
      <c r="F176" s="298">
        <f>'[1]13. Sociálna starostlivosť'!$L$72</f>
        <v>0</v>
      </c>
      <c r="G176" s="299">
        <f>'[1]13. Sociálna starostlivosť'!$M$72</f>
        <v>0</v>
      </c>
      <c r="H176" s="300">
        <f>SUM(I176:K176)</f>
        <v>1671.69</v>
      </c>
      <c r="I176" s="298">
        <f>'[1]13. Sociálna starostlivosť'!$N$72</f>
        <v>1671.69</v>
      </c>
      <c r="J176" s="298">
        <f>'[1]13. Sociálna starostlivosť'!$O$72</f>
        <v>0</v>
      </c>
      <c r="K176" s="316">
        <f>'[1]13. Sociálna starostlivosť'!$P$72</f>
        <v>0</v>
      </c>
      <c r="L176" s="300">
        <f>SUM(M176:O176)</f>
        <v>401</v>
      </c>
      <c r="M176" s="298">
        <f>'[1]13. Sociálna starostlivosť'!$Q$72</f>
        <v>401</v>
      </c>
      <c r="N176" s="298">
        <f>'[1]13. Sociálna starostlivosť'!$R$72</f>
        <v>0</v>
      </c>
      <c r="O176" s="299">
        <f>'[1]13. Sociálna starostlivosť'!$S$72</f>
        <v>0</v>
      </c>
      <c r="P176" s="300">
        <f>SUM(Q176:S176)</f>
        <v>32076</v>
      </c>
      <c r="Q176" s="298">
        <f>'[1]13. Sociálna starostlivosť'!$T$72</f>
        <v>32076</v>
      </c>
      <c r="R176" s="298">
        <f>'[1]13. Sociálna starostlivosť'!$U$72</f>
        <v>0</v>
      </c>
      <c r="S176" s="299">
        <f>'[1]13. Sociálna starostlivosť'!$V$72</f>
        <v>0</v>
      </c>
    </row>
    <row r="177" spans="1:19" ht="15.75" x14ac:dyDescent="0.25">
      <c r="A177" s="155"/>
      <c r="B177" s="349" t="s">
        <v>370</v>
      </c>
      <c r="C177" s="348" t="s">
        <v>371</v>
      </c>
      <c r="D177" s="300">
        <f t="shared" ref="D177:D178" si="234">SUM(E177:G177)</f>
        <v>0</v>
      </c>
      <c r="E177" s="298">
        <f>'[1]13. Sociálna starostlivosť'!$K$97</f>
        <v>0</v>
      </c>
      <c r="F177" s="298">
        <f>'[1]13. Sociálna starostlivosť'!$L$97</f>
        <v>0</v>
      </c>
      <c r="G177" s="299">
        <f>'[1]13. Sociálna starostlivosť'!$M$97</f>
        <v>0</v>
      </c>
      <c r="H177" s="300">
        <f t="shared" ref="H177:H178" si="235">SUM(I177:K177)</f>
        <v>0</v>
      </c>
      <c r="I177" s="298">
        <f>'[1]13. Sociálna starostlivosť'!$N$97</f>
        <v>0</v>
      </c>
      <c r="J177" s="298">
        <f>'[1]13. Sociálna starostlivosť'!$O$97</f>
        <v>0</v>
      </c>
      <c r="K177" s="316">
        <f>'[1]13. Sociálna starostlivosť'!$P$97</f>
        <v>0</v>
      </c>
      <c r="L177" s="300">
        <f t="shared" ref="L177:L178" si="236">SUM(M177:O177)</f>
        <v>0</v>
      </c>
      <c r="M177" s="298">
        <f>'[1]13. Sociálna starostlivosť'!$Q$97</f>
        <v>0</v>
      </c>
      <c r="N177" s="298">
        <f>'[1]13. Sociálna starostlivosť'!$R$97</f>
        <v>0</v>
      </c>
      <c r="O177" s="299">
        <f>'[1]13. Sociálna starostlivosť'!$S$97</f>
        <v>0</v>
      </c>
      <c r="P177" s="300">
        <f t="shared" ref="P177:P178" si="237">SUM(Q177:S177)</f>
        <v>0</v>
      </c>
      <c r="Q177" s="298">
        <f>'[1]13. Sociálna starostlivosť'!$T$97</f>
        <v>0</v>
      </c>
      <c r="R177" s="298">
        <f>'[1]13. Sociálna starostlivosť'!$U$97</f>
        <v>0</v>
      </c>
      <c r="S177" s="299">
        <f>'[1]13. Sociálna starostlivosť'!$V$97</f>
        <v>0</v>
      </c>
    </row>
    <row r="178" spans="1:19" ht="16.5" thickBot="1" x14ac:dyDescent="0.3">
      <c r="A178" s="155"/>
      <c r="B178" s="336" t="s">
        <v>394</v>
      </c>
      <c r="C178" s="431" t="s">
        <v>395</v>
      </c>
      <c r="D178" s="308">
        <f t="shared" si="234"/>
        <v>94630</v>
      </c>
      <c r="E178" s="309">
        <f>'[1]13. Sociálna starostlivosť'!$K$99</f>
        <v>94630</v>
      </c>
      <c r="F178" s="309">
        <f>'[1]13. Sociálna starostlivosť'!$L$99</f>
        <v>0</v>
      </c>
      <c r="G178" s="310">
        <f>'[1]13. Sociálna starostlivosť'!$M$99</f>
        <v>0</v>
      </c>
      <c r="H178" s="308">
        <f t="shared" si="235"/>
        <v>51109</v>
      </c>
      <c r="I178" s="309">
        <f>'[1]13. Sociálna starostlivosť'!$N$99</f>
        <v>51109</v>
      </c>
      <c r="J178" s="309">
        <f>'[1]13. Sociálna starostlivosť'!$O$99</f>
        <v>0</v>
      </c>
      <c r="K178" s="406">
        <f>'[1]13. Sociálna starostlivosť'!$P$99</f>
        <v>0</v>
      </c>
      <c r="L178" s="308">
        <f t="shared" si="236"/>
        <v>5610</v>
      </c>
      <c r="M178" s="309">
        <f>'[1]13. Sociálna starostlivosť'!$Q$99</f>
        <v>5610</v>
      </c>
      <c r="N178" s="309">
        <f>'[1]13. Sociálna starostlivosť'!$R$99</f>
        <v>0</v>
      </c>
      <c r="O178" s="310">
        <f>'[1]13. Sociálna starostlivosť'!$S$99</f>
        <v>0</v>
      </c>
      <c r="P178" s="308">
        <f t="shared" si="237"/>
        <v>100240</v>
      </c>
      <c r="Q178" s="309">
        <f>'[1]13. Sociálna starostlivosť'!$T$99</f>
        <v>100240</v>
      </c>
      <c r="R178" s="309">
        <f>'[1]13. Sociálna starostlivosť'!$U$99</f>
        <v>0</v>
      </c>
      <c r="S178" s="310">
        <f>'[1]13. Sociálna starostlivosť'!$V$99</f>
        <v>0</v>
      </c>
    </row>
    <row r="179" spans="1:19" s="154" customFormat="1" ht="17.25" thickBot="1" x14ac:dyDescent="0.35">
      <c r="A179" s="156"/>
      <c r="B179" s="350" t="s">
        <v>372</v>
      </c>
      <c r="C179" s="351"/>
      <c r="D179" s="434">
        <f>SUM(E179:G179)</f>
        <v>1945600</v>
      </c>
      <c r="E179" s="435">
        <f>'[1]14. Bývanie'!$K$22</f>
        <v>326600</v>
      </c>
      <c r="F179" s="435">
        <f>'[1]14. Bývanie'!$L$22</f>
        <v>1514000</v>
      </c>
      <c r="G179" s="436">
        <f>'[1]14. Bývanie'!$M$22</f>
        <v>105000</v>
      </c>
      <c r="H179" s="434">
        <f>SUM(I179:K179)</f>
        <v>158294.40999999997</v>
      </c>
      <c r="I179" s="435">
        <f>'[1]14. Bývanie'!$N$22</f>
        <v>136816.53999999998</v>
      </c>
      <c r="J179" s="435">
        <f>'[1]14. Bývanie'!$O$22</f>
        <v>0</v>
      </c>
      <c r="K179" s="459">
        <f>'[1]14. Bývanie'!$P$22</f>
        <v>21477.87</v>
      </c>
      <c r="L179" s="434">
        <f>SUM(M179:O179)</f>
        <v>-25000</v>
      </c>
      <c r="M179" s="435">
        <f>'[1]14. Bývanie'!$Q$22</f>
        <v>0</v>
      </c>
      <c r="N179" s="435">
        <f>'[1]14. Bývanie'!$R$22</f>
        <v>0</v>
      </c>
      <c r="O179" s="436">
        <f>'[1]14. Bývanie'!$S$22</f>
        <v>-25000</v>
      </c>
      <c r="P179" s="434">
        <f>SUM(Q179:S179)</f>
        <v>1920600</v>
      </c>
      <c r="Q179" s="435">
        <f>'[1]14. Bývanie'!$T$22</f>
        <v>326600</v>
      </c>
      <c r="R179" s="435">
        <f>'[1]14. Bývanie'!$U$22</f>
        <v>1514000</v>
      </c>
      <c r="S179" s="436">
        <f>'[1]14. Bývanie'!$V$22</f>
        <v>80000</v>
      </c>
    </row>
    <row r="180" spans="1:19" s="154" customFormat="1" ht="15.75" x14ac:dyDescent="0.25">
      <c r="A180" s="156"/>
      <c r="B180" s="326" t="s">
        <v>373</v>
      </c>
      <c r="C180" s="338"/>
      <c r="D180" s="311">
        <f>SUM(D181:D183)</f>
        <v>1988753</v>
      </c>
      <c r="E180" s="312">
        <f t="shared" ref="E180:G180" si="238">SUM(E181:E183)</f>
        <v>1716005</v>
      </c>
      <c r="F180" s="312">
        <f t="shared" si="238"/>
        <v>46448</v>
      </c>
      <c r="G180" s="405">
        <f t="shared" si="238"/>
        <v>226300</v>
      </c>
      <c r="H180" s="311">
        <f>SUM(H181:H183)</f>
        <v>629685.66999999993</v>
      </c>
      <c r="I180" s="312">
        <f t="shared" ref="I180:K180" si="239">SUM(I181:I183)</f>
        <v>554412.82999999996</v>
      </c>
      <c r="J180" s="312">
        <f t="shared" si="239"/>
        <v>0</v>
      </c>
      <c r="K180" s="405">
        <f t="shared" si="239"/>
        <v>75272.84</v>
      </c>
      <c r="L180" s="311">
        <f>SUM(L181:L183)</f>
        <v>167000</v>
      </c>
      <c r="M180" s="312">
        <f t="shared" ref="M180:O180" si="240">SUM(M181:M183)</f>
        <v>145000</v>
      </c>
      <c r="N180" s="312">
        <f t="shared" si="240"/>
        <v>22000</v>
      </c>
      <c r="O180" s="313">
        <f t="shared" si="240"/>
        <v>0</v>
      </c>
      <c r="P180" s="311">
        <f>SUM(P181:P183)</f>
        <v>2155753</v>
      </c>
      <c r="Q180" s="312">
        <f t="shared" ref="Q180:S180" si="241">SUM(Q181:Q183)</f>
        <v>1861005</v>
      </c>
      <c r="R180" s="312">
        <f t="shared" si="241"/>
        <v>68448</v>
      </c>
      <c r="S180" s="313">
        <f t="shared" si="241"/>
        <v>226300</v>
      </c>
    </row>
    <row r="181" spans="1:19" ht="15.75" x14ac:dyDescent="0.25">
      <c r="A181" s="152"/>
      <c r="B181" s="349" t="s">
        <v>416</v>
      </c>
      <c r="C181" s="348" t="s">
        <v>421</v>
      </c>
      <c r="D181" s="300">
        <f>SUM(E181:G181)</f>
        <v>1705253</v>
      </c>
      <c r="E181" s="298">
        <f>'[1]15. Administratíva'!$K$4</f>
        <v>1658805</v>
      </c>
      <c r="F181" s="298">
        <f>'[1]15. Administratíva'!$L$4</f>
        <v>46448</v>
      </c>
      <c r="G181" s="316">
        <f>'[1]15. Administratíva'!$M$4</f>
        <v>0</v>
      </c>
      <c r="H181" s="300">
        <f>SUM(I181:K181)</f>
        <v>549031.98</v>
      </c>
      <c r="I181" s="298">
        <f>'[1]15. Administratíva'!$N$4</f>
        <v>549031.98</v>
      </c>
      <c r="J181" s="298">
        <f>'[1]15. Administratíva'!$O$4</f>
        <v>0</v>
      </c>
      <c r="K181" s="316">
        <f>'[1]15. Administratíva'!$P$4</f>
        <v>0</v>
      </c>
      <c r="L181" s="300">
        <f>SUM(M181:O181)</f>
        <v>167000</v>
      </c>
      <c r="M181" s="298">
        <f>'[1]15. Administratíva'!$Q$4</f>
        <v>145000</v>
      </c>
      <c r="N181" s="298">
        <f>'[1]15. Administratíva'!$R$4</f>
        <v>22000</v>
      </c>
      <c r="O181" s="299">
        <f>'[1]15. Administratíva'!$S$4</f>
        <v>0</v>
      </c>
      <c r="P181" s="300">
        <f>SUM(Q181:S181)</f>
        <v>1872253</v>
      </c>
      <c r="Q181" s="298">
        <f>'[1]15. Administratíva'!$T$4</f>
        <v>1803805</v>
      </c>
      <c r="R181" s="298">
        <f>'[1]15. Administratíva'!$U$4</f>
        <v>68448</v>
      </c>
      <c r="S181" s="299">
        <f>'[1]15. Administratíva'!$V$4</f>
        <v>0</v>
      </c>
    </row>
    <row r="182" spans="1:19" ht="15.75" x14ac:dyDescent="0.25">
      <c r="A182" s="152"/>
      <c r="B182" s="349" t="s">
        <v>417</v>
      </c>
      <c r="C182" s="348" t="s">
        <v>419</v>
      </c>
      <c r="D182" s="300">
        <f t="shared" ref="D182:D183" si="242">SUM(E182:G182)</f>
        <v>0</v>
      </c>
      <c r="E182" s="298">
        <f>'[1]15. Administratíva'!$K$96</f>
        <v>0</v>
      </c>
      <c r="F182" s="298">
        <f>'[1]15. Administratíva'!$L$96</f>
        <v>0</v>
      </c>
      <c r="G182" s="316">
        <f>'[1]15. Administratíva'!$M$96</f>
        <v>0</v>
      </c>
      <c r="H182" s="300">
        <f t="shared" ref="H182:H183" si="243">SUM(I182:K182)</f>
        <v>0</v>
      </c>
      <c r="I182" s="298">
        <f>'[1]15. Administratíva'!$N$96</f>
        <v>0</v>
      </c>
      <c r="J182" s="298">
        <f>'[1]15. Administratíva'!$O$96</f>
        <v>0</v>
      </c>
      <c r="K182" s="316">
        <f>'[1]15. Administratíva'!$P$96</f>
        <v>0</v>
      </c>
      <c r="L182" s="300">
        <f t="shared" ref="L182:L183" si="244">SUM(M182:O182)</f>
        <v>0</v>
      </c>
      <c r="M182" s="298">
        <f>'[1]15. Administratíva'!$Q$96</f>
        <v>0</v>
      </c>
      <c r="N182" s="298">
        <f>'[1]15. Administratíva'!$R$96</f>
        <v>0</v>
      </c>
      <c r="O182" s="299">
        <f>'[1]15. Administratíva'!$S$96</f>
        <v>0</v>
      </c>
      <c r="P182" s="300">
        <f t="shared" ref="P182:P183" si="245">SUM(Q182:S182)</f>
        <v>0</v>
      </c>
      <c r="Q182" s="298">
        <f>'[1]15. Administratíva'!$T$96</f>
        <v>0</v>
      </c>
      <c r="R182" s="298">
        <f>'[1]15. Administratíva'!$U$96</f>
        <v>0</v>
      </c>
      <c r="S182" s="299">
        <f>'[1]15. Administratíva'!$V$96</f>
        <v>0</v>
      </c>
    </row>
    <row r="183" spans="1:19" ht="16.5" thickBot="1" x14ac:dyDescent="0.3">
      <c r="A183" s="155"/>
      <c r="B183" s="352" t="s">
        <v>418</v>
      </c>
      <c r="C183" s="348" t="s">
        <v>420</v>
      </c>
      <c r="D183" s="308">
        <f t="shared" si="242"/>
        <v>283500</v>
      </c>
      <c r="E183" s="309">
        <f>'[1]15. Administratíva'!$K$97</f>
        <v>57200</v>
      </c>
      <c r="F183" s="309">
        <f>'[1]15. Administratíva'!$L$97</f>
        <v>0</v>
      </c>
      <c r="G183" s="406">
        <f>'[1]15. Administratíva'!$M$97</f>
        <v>226300</v>
      </c>
      <c r="H183" s="308">
        <f t="shared" si="243"/>
        <v>80653.69</v>
      </c>
      <c r="I183" s="309">
        <f>'[1]15. Administratíva'!$N$97</f>
        <v>5380.85</v>
      </c>
      <c r="J183" s="309">
        <f>'[1]15. Administratíva'!$O$97</f>
        <v>0</v>
      </c>
      <c r="K183" s="406">
        <f>'[1]15. Administratíva'!$P$97</f>
        <v>75272.84</v>
      </c>
      <c r="L183" s="308">
        <f t="shared" si="244"/>
        <v>0</v>
      </c>
      <c r="M183" s="309">
        <f>'[1]15. Administratíva'!$Q$97</f>
        <v>0</v>
      </c>
      <c r="N183" s="309">
        <f>'[1]15. Administratíva'!$R$97</f>
        <v>0</v>
      </c>
      <c r="O183" s="310">
        <f>'[1]15. Administratíva'!$S$97</f>
        <v>0</v>
      </c>
      <c r="P183" s="308">
        <f t="shared" si="245"/>
        <v>283500</v>
      </c>
      <c r="Q183" s="309">
        <f>'[1]15. Administratíva'!$T$97</f>
        <v>57200</v>
      </c>
      <c r="R183" s="309">
        <f>'[1]15. Administratíva'!$U$97</f>
        <v>0</v>
      </c>
      <c r="S183" s="310">
        <f>'[1]15. Administratíva'!$V$97</f>
        <v>226300</v>
      </c>
    </row>
    <row r="186" spans="1:19" x14ac:dyDescent="0.2">
      <c r="A186" s="155"/>
    </row>
    <row r="187" spans="1:19" x14ac:dyDescent="0.2">
      <c r="A187" s="152"/>
    </row>
    <row r="188" spans="1:19" x14ac:dyDescent="0.2">
      <c r="A188" s="152"/>
    </row>
    <row r="189" spans="1:19" x14ac:dyDescent="0.2">
      <c r="A189" s="152"/>
    </row>
    <row r="190" spans="1:19" x14ac:dyDescent="0.2">
      <c r="A190" s="152"/>
    </row>
    <row r="191" spans="1:19" x14ac:dyDescent="0.2">
      <c r="A191" s="152"/>
    </row>
    <row r="192" spans="1:19" x14ac:dyDescent="0.2">
      <c r="A192" s="155"/>
    </row>
    <row r="193" spans="1:1" x14ac:dyDescent="0.2">
      <c r="A193" s="155"/>
    </row>
    <row r="194" spans="1:1" x14ac:dyDescent="0.2">
      <c r="A194" s="152"/>
    </row>
    <row r="195" spans="1:1" x14ac:dyDescent="0.2">
      <c r="A195" s="150"/>
    </row>
    <row r="196" spans="1:1" x14ac:dyDescent="0.2">
      <c r="A196" s="150"/>
    </row>
    <row r="197" spans="1:1" x14ac:dyDescent="0.2">
      <c r="A197" s="150"/>
    </row>
    <row r="198" spans="1:1" x14ac:dyDescent="0.2">
      <c r="A198" s="150"/>
    </row>
    <row r="199" spans="1:1" x14ac:dyDescent="0.2">
      <c r="A199" s="150"/>
    </row>
    <row r="200" spans="1:1" x14ac:dyDescent="0.2">
      <c r="A200" s="150"/>
    </row>
    <row r="201" spans="1:1" x14ac:dyDescent="0.2">
      <c r="A201" s="150"/>
    </row>
    <row r="202" spans="1:1" x14ac:dyDescent="0.2">
      <c r="A202" s="155"/>
    </row>
  </sheetData>
  <sheetProtection selectLockedCells="1" selectUnlockedCells="1"/>
  <mergeCells count="5">
    <mergeCell ref="D5:G6"/>
    <mergeCell ref="H5:K6"/>
    <mergeCell ref="L5:O6"/>
    <mergeCell ref="B6:C7"/>
    <mergeCell ref="P5:S6"/>
  </mergeCells>
  <phoneticPr fontId="0" type="noConversion"/>
  <pageMargins left="0" right="0" top="0" bottom="0" header="0.51181102362204722" footer="0.51181102362204722"/>
  <pageSetup paperSize="9" scale="57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ColWidth="34.28515625" defaultRowHeight="12.75" x14ac:dyDescent="0.2"/>
  <cols>
    <col min="1" max="1" width="59.42578125" style="124" bestFit="1" customWidth="1"/>
    <col min="2" max="5" width="20.5703125" style="417" customWidth="1"/>
    <col min="6" max="6" width="20.42578125" style="124" customWidth="1"/>
    <col min="7" max="7" width="9.140625" style="124" customWidth="1"/>
    <col min="8" max="8" width="38.140625" style="124" customWidth="1"/>
    <col min="9" max="11" width="15.5703125" style="124" customWidth="1"/>
    <col min="12" max="12" width="15.42578125" style="124" bestFit="1" customWidth="1"/>
    <col min="13" max="243" width="9.140625" style="124" customWidth="1"/>
    <col min="244" max="16384" width="34.28515625" style="124"/>
  </cols>
  <sheetData>
    <row r="1" spans="1:8" ht="100.5" customHeight="1" x14ac:dyDescent="0.3">
      <c r="A1" s="623" t="s">
        <v>684</v>
      </c>
      <c r="B1" s="623"/>
      <c r="C1" s="623"/>
      <c r="D1" s="623"/>
      <c r="E1" s="583"/>
    </row>
    <row r="2" spans="1:8" ht="13.5" thickBot="1" x14ac:dyDescent="0.25"/>
    <row r="3" spans="1:8" ht="36.75" thickBot="1" x14ac:dyDescent="0.3">
      <c r="A3" s="392" t="s">
        <v>402</v>
      </c>
      <c r="B3" s="393" t="s">
        <v>521</v>
      </c>
      <c r="C3" s="393" t="s">
        <v>633</v>
      </c>
      <c r="D3" s="393" t="s">
        <v>649</v>
      </c>
      <c r="E3" s="393" t="s">
        <v>650</v>
      </c>
    </row>
    <row r="4" spans="1:8" ht="20.25" customHeight="1" x14ac:dyDescent="0.25">
      <c r="A4" s="390" t="s">
        <v>403</v>
      </c>
      <c r="B4" s="391">
        <f>'príjmy '!B3</f>
        <v>16350780</v>
      </c>
      <c r="C4" s="391">
        <f>'príjmy '!C3</f>
        <v>5933054.3900000006</v>
      </c>
      <c r="D4" s="391">
        <f>'príjmy '!D3</f>
        <v>735137</v>
      </c>
      <c r="E4" s="391">
        <f>'príjmy '!E3</f>
        <v>17085917</v>
      </c>
      <c r="F4" s="125"/>
    </row>
    <row r="5" spans="1:8" ht="21.75" customHeight="1" x14ac:dyDescent="0.25">
      <c r="A5" s="128" t="s">
        <v>404</v>
      </c>
      <c r="B5" s="141">
        <f>'výdavky '!E8</f>
        <v>15758480</v>
      </c>
      <c r="C5" s="141">
        <f>'výdavky '!I8</f>
        <v>5162702.9399999995</v>
      </c>
      <c r="D5" s="141">
        <f>'výdavky '!M8</f>
        <v>1082222</v>
      </c>
      <c r="E5" s="141">
        <f>'výdavky '!Q8</f>
        <v>16840702</v>
      </c>
      <c r="F5" s="125"/>
    </row>
    <row r="6" spans="1:8" ht="21" customHeight="1" x14ac:dyDescent="0.25">
      <c r="A6" s="128" t="s">
        <v>379</v>
      </c>
      <c r="B6" s="141">
        <f t="shared" ref="B6:D6" si="0">B4-B5</f>
        <v>592300</v>
      </c>
      <c r="C6" s="141">
        <f t="shared" si="0"/>
        <v>770351.45000000112</v>
      </c>
      <c r="D6" s="141">
        <f t="shared" si="0"/>
        <v>-347085</v>
      </c>
      <c r="E6" s="141">
        <f t="shared" ref="E6" si="1">E4-E5</f>
        <v>245215</v>
      </c>
      <c r="F6" s="125"/>
    </row>
    <row r="7" spans="1:8" ht="18" x14ac:dyDescent="0.25">
      <c r="A7" s="128"/>
      <c r="B7" s="141"/>
      <c r="C7" s="141"/>
      <c r="D7" s="141"/>
      <c r="E7" s="141"/>
      <c r="F7" s="125"/>
      <c r="H7" s="125"/>
    </row>
    <row r="8" spans="1:8" ht="21.75" customHeight="1" x14ac:dyDescent="0.25">
      <c r="A8" s="128" t="s">
        <v>397</v>
      </c>
      <c r="B8" s="141">
        <f>'príjmy '!B107</f>
        <v>1970200</v>
      </c>
      <c r="C8" s="141">
        <f>'príjmy '!C107</f>
        <v>64477.33</v>
      </c>
      <c r="D8" s="141">
        <f>'príjmy '!D107</f>
        <v>1944400</v>
      </c>
      <c r="E8" s="141">
        <f>'príjmy '!E107</f>
        <v>3914600</v>
      </c>
      <c r="F8" s="125"/>
    </row>
    <row r="9" spans="1:8" ht="21" customHeight="1" x14ac:dyDescent="0.25">
      <c r="A9" s="128" t="s">
        <v>398</v>
      </c>
      <c r="B9" s="141">
        <f>'výdavky '!F8</f>
        <v>5385200</v>
      </c>
      <c r="C9" s="141">
        <f>'výdavky '!J8</f>
        <v>132979.24</v>
      </c>
      <c r="D9" s="141">
        <f>'výdavky '!N8</f>
        <v>2557330</v>
      </c>
      <c r="E9" s="141">
        <f>'výdavky '!R8</f>
        <v>7942530</v>
      </c>
      <c r="F9" s="125"/>
    </row>
    <row r="10" spans="1:8" ht="21.75" customHeight="1" x14ac:dyDescent="0.25">
      <c r="A10" s="128" t="s">
        <v>379</v>
      </c>
      <c r="B10" s="141">
        <f t="shared" ref="B10:D10" si="2">B8-B9</f>
        <v>-3415000</v>
      </c>
      <c r="C10" s="141">
        <f t="shared" si="2"/>
        <v>-68501.909999999989</v>
      </c>
      <c r="D10" s="141">
        <f t="shared" si="2"/>
        <v>-612930</v>
      </c>
      <c r="E10" s="141">
        <f t="shared" ref="E10" si="3">E8-E9</f>
        <v>-4027930</v>
      </c>
      <c r="F10" s="125"/>
    </row>
    <row r="11" spans="1:8" ht="18" x14ac:dyDescent="0.25">
      <c r="A11" s="128"/>
      <c r="B11" s="141"/>
      <c r="C11" s="141"/>
      <c r="D11" s="141"/>
      <c r="E11" s="141"/>
      <c r="F11" s="125"/>
    </row>
    <row r="12" spans="1:8" ht="22.5" customHeight="1" x14ac:dyDescent="0.25">
      <c r="A12" s="128" t="s">
        <v>399</v>
      </c>
      <c r="B12" s="141">
        <f>'príjmy '!B132</f>
        <v>3169000</v>
      </c>
      <c r="C12" s="141">
        <f>'príjmy '!C132</f>
        <v>35644.86</v>
      </c>
      <c r="D12" s="141">
        <f>'príjmy '!D132</f>
        <v>935015</v>
      </c>
      <c r="E12" s="141">
        <f>'príjmy '!E132</f>
        <v>4104015</v>
      </c>
      <c r="F12" s="125"/>
    </row>
    <row r="13" spans="1:8" ht="22.5" customHeight="1" x14ac:dyDescent="0.25">
      <c r="A13" s="128" t="s">
        <v>400</v>
      </c>
      <c r="B13" s="141">
        <f>'výdavky '!G8</f>
        <v>346300</v>
      </c>
      <c r="C13" s="141">
        <f>'výdavky '!K8</f>
        <v>101512.04999999999</v>
      </c>
      <c r="D13" s="141">
        <f>'výdavky '!O8</f>
        <v>-25000</v>
      </c>
      <c r="E13" s="141">
        <f>'výdavky '!S8</f>
        <v>321300</v>
      </c>
      <c r="F13" s="125"/>
    </row>
    <row r="14" spans="1:8" ht="18.75" thickBot="1" x14ac:dyDescent="0.3">
      <c r="A14" s="131" t="s">
        <v>379</v>
      </c>
      <c r="B14" s="144">
        <f t="shared" ref="B14:D14" si="4">B12-B13</f>
        <v>2822700</v>
      </c>
      <c r="C14" s="144">
        <f t="shared" si="4"/>
        <v>-65867.189999999988</v>
      </c>
      <c r="D14" s="144">
        <f t="shared" si="4"/>
        <v>960015</v>
      </c>
      <c r="E14" s="144">
        <f t="shared" ref="E14" si="5">E12-E13</f>
        <v>3782715</v>
      </c>
      <c r="F14" s="125"/>
    </row>
    <row r="15" spans="1:8" ht="13.5" thickBot="1" x14ac:dyDescent="0.25">
      <c r="A15" s="134"/>
      <c r="B15" s="135"/>
      <c r="C15" s="135"/>
      <c r="D15" s="135"/>
      <c r="E15" s="135"/>
      <c r="F15" s="125"/>
    </row>
    <row r="16" spans="1:8" ht="22.5" customHeight="1" x14ac:dyDescent="0.3">
      <c r="A16" s="293" t="s">
        <v>130</v>
      </c>
      <c r="B16" s="296">
        <f t="shared" ref="B16:C17" si="6">B4+B8+B12</f>
        <v>21489980</v>
      </c>
      <c r="C16" s="296">
        <f t="shared" si="6"/>
        <v>6033176.580000001</v>
      </c>
      <c r="D16" s="296">
        <f>D4+D8+D12</f>
        <v>3614552</v>
      </c>
      <c r="E16" s="296">
        <f>E4+E8+E12</f>
        <v>25104532</v>
      </c>
      <c r="F16" s="125"/>
    </row>
    <row r="17" spans="1:12" ht="27.75" customHeight="1" thickBot="1" x14ac:dyDescent="0.35">
      <c r="A17" s="386" t="s">
        <v>383</v>
      </c>
      <c r="B17" s="387">
        <f t="shared" si="6"/>
        <v>21489980</v>
      </c>
      <c r="C17" s="387">
        <f t="shared" si="6"/>
        <v>5397194.2299999995</v>
      </c>
      <c r="D17" s="387">
        <f>D5+D9+D13</f>
        <v>3614552</v>
      </c>
      <c r="E17" s="387">
        <f>E5+E9+E13</f>
        <v>25104532</v>
      </c>
      <c r="F17" s="125"/>
    </row>
    <row r="18" spans="1:12" ht="27" customHeight="1" thickBot="1" x14ac:dyDescent="0.35">
      <c r="A18" s="388" t="s">
        <v>384</v>
      </c>
      <c r="B18" s="389">
        <f>B16-B17</f>
        <v>0</v>
      </c>
      <c r="C18" s="389">
        <f>C16-C17</f>
        <v>635982.35000000149</v>
      </c>
      <c r="D18" s="389">
        <f>D16-D17</f>
        <v>0</v>
      </c>
      <c r="E18" s="389">
        <f>E16-E17</f>
        <v>0</v>
      </c>
      <c r="F18" s="125"/>
    </row>
    <row r="19" spans="1:12" x14ac:dyDescent="0.2">
      <c r="B19" s="125"/>
      <c r="C19" s="125"/>
      <c r="D19" s="125"/>
      <c r="E19" s="125"/>
      <c r="F19" s="125"/>
    </row>
    <row r="20" spans="1:12" ht="13.5" thickBot="1" x14ac:dyDescent="0.25">
      <c r="B20" s="125"/>
      <c r="C20" s="125"/>
      <c r="D20" s="125"/>
      <c r="E20" s="125"/>
      <c r="F20" s="125"/>
    </row>
    <row r="21" spans="1:12" ht="20.25" x14ac:dyDescent="0.3">
      <c r="A21" s="381" t="s">
        <v>434</v>
      </c>
      <c r="B21" s="382">
        <f t="shared" ref="B21:D22" si="7">B4+B8</f>
        <v>18320980</v>
      </c>
      <c r="C21" s="382">
        <f t="shared" si="7"/>
        <v>5997531.7200000007</v>
      </c>
      <c r="D21" s="382">
        <f t="shared" si="7"/>
        <v>2679537</v>
      </c>
      <c r="E21" s="382">
        <f t="shared" ref="E21" si="8">E4+E8</f>
        <v>21000517</v>
      </c>
      <c r="F21" s="125"/>
    </row>
    <row r="22" spans="1:12" ht="21" thickBot="1" x14ac:dyDescent="0.35">
      <c r="A22" s="383" t="s">
        <v>435</v>
      </c>
      <c r="B22" s="297">
        <f t="shared" si="7"/>
        <v>21143680</v>
      </c>
      <c r="C22" s="297">
        <f t="shared" si="7"/>
        <v>5295682.18</v>
      </c>
      <c r="D22" s="297">
        <f t="shared" si="7"/>
        <v>3639552</v>
      </c>
      <c r="E22" s="297">
        <f t="shared" ref="E22" si="9">E5+E9</f>
        <v>24783232</v>
      </c>
      <c r="F22" s="125"/>
    </row>
    <row r="23" spans="1:12" ht="21" thickBot="1" x14ac:dyDescent="0.35">
      <c r="A23" s="384" t="s">
        <v>411</v>
      </c>
      <c r="B23" s="385">
        <f t="shared" ref="B23:D23" si="10">B21-B22</f>
        <v>-2822700</v>
      </c>
      <c r="C23" s="385">
        <f t="shared" si="10"/>
        <v>701849.54000000097</v>
      </c>
      <c r="D23" s="385">
        <f t="shared" si="10"/>
        <v>-960015</v>
      </c>
      <c r="E23" s="385">
        <f t="shared" ref="E23" si="11">E21-E22</f>
        <v>-3782715</v>
      </c>
      <c r="F23" s="125"/>
    </row>
    <row r="24" spans="1:12" ht="48" thickBot="1" x14ac:dyDescent="0.3">
      <c r="A24" s="295"/>
      <c r="F24" s="304" t="s">
        <v>422</v>
      </c>
      <c r="G24" s="617" t="s">
        <v>423</v>
      </c>
      <c r="H24" s="618"/>
      <c r="I24" s="407" t="s">
        <v>522</v>
      </c>
      <c r="J24" s="407" t="s">
        <v>633</v>
      </c>
      <c r="K24" s="407" t="s">
        <v>649</v>
      </c>
      <c r="L24" s="407" t="s">
        <v>650</v>
      </c>
    </row>
    <row r="25" spans="1:12" ht="18" x14ac:dyDescent="0.25">
      <c r="A25" s="294"/>
      <c r="F25" s="305">
        <v>100</v>
      </c>
      <c r="G25" s="619" t="s">
        <v>424</v>
      </c>
      <c r="H25" s="620"/>
      <c r="I25" s="408">
        <f>'príjmy '!B4</f>
        <v>9230000</v>
      </c>
      <c r="J25" s="408">
        <f>'príjmy '!C4</f>
        <v>3426771.0399999996</v>
      </c>
      <c r="K25" s="408">
        <f>'príjmy '!D4</f>
        <v>310000</v>
      </c>
      <c r="L25" s="408">
        <f>'príjmy '!E4</f>
        <v>9540000</v>
      </c>
    </row>
    <row r="26" spans="1:12" ht="18" x14ac:dyDescent="0.25">
      <c r="A26" s="303"/>
      <c r="F26" s="306">
        <v>200</v>
      </c>
      <c r="G26" s="621" t="s">
        <v>425</v>
      </c>
      <c r="H26" s="622"/>
      <c r="I26" s="409">
        <f>'príjmy '!B17+'príjmy '!B29+'príjmy '!B53+'príjmy '!B108</f>
        <v>2635250</v>
      </c>
      <c r="J26" s="409">
        <f>'príjmy '!C17+'príjmy '!C29+'príjmy '!C53+'príjmy '!C108</f>
        <v>941950.80999999994</v>
      </c>
      <c r="K26" s="409">
        <f>'príjmy '!D17+'príjmy '!D29+'príjmy '!D53+'príjmy '!D108</f>
        <v>463760</v>
      </c>
      <c r="L26" s="409">
        <f>'príjmy '!E17+'príjmy '!E29+'príjmy '!E53+'príjmy '!E108</f>
        <v>3099010</v>
      </c>
    </row>
    <row r="27" spans="1:12" ht="18" x14ac:dyDescent="0.25">
      <c r="A27" s="303"/>
      <c r="F27" s="306">
        <v>300</v>
      </c>
      <c r="G27" s="621" t="s">
        <v>426</v>
      </c>
      <c r="H27" s="622"/>
      <c r="I27" s="409">
        <f>'príjmy '!B60+'príjmy '!B112</f>
        <v>6455730</v>
      </c>
      <c r="J27" s="409">
        <f>'príjmy '!C60+'príjmy '!C112</f>
        <v>1628809.8700000003</v>
      </c>
      <c r="K27" s="409">
        <f>'príjmy '!D60+'príjmy '!D112</f>
        <v>1905777</v>
      </c>
      <c r="L27" s="409">
        <f>'príjmy '!E60+'príjmy '!E112</f>
        <v>8361507</v>
      </c>
    </row>
    <row r="28" spans="1:12" ht="18" x14ac:dyDescent="0.25">
      <c r="A28" s="303"/>
      <c r="F28" s="306">
        <v>400</v>
      </c>
      <c r="G28" s="621" t="s">
        <v>427</v>
      </c>
      <c r="H28" s="622"/>
      <c r="I28" s="409">
        <f>'príjmy '!B133+'príjmy '!B134+'príjmy '!B136</f>
        <v>805000</v>
      </c>
      <c r="J28" s="409">
        <f>'príjmy '!C133+'príjmy '!C134+'príjmy '!C136</f>
        <v>33869.910000000003</v>
      </c>
      <c r="K28" s="409">
        <f>'príjmy '!D134+'príjmy '!D135+'príjmy '!D136</f>
        <v>206415</v>
      </c>
      <c r="L28" s="409">
        <f>'príjmy '!E133+'príjmy '!E134+'príjmy '!E135+'príjmy '!E136</f>
        <v>1011415</v>
      </c>
    </row>
    <row r="29" spans="1:12" ht="18" x14ac:dyDescent="0.25">
      <c r="A29" s="303"/>
      <c r="F29" s="306">
        <v>500</v>
      </c>
      <c r="G29" s="621" t="s">
        <v>428</v>
      </c>
      <c r="H29" s="622"/>
      <c r="I29" s="409">
        <f>'príjmy '!B139+'príjmy '!B140</f>
        <v>2364000</v>
      </c>
      <c r="J29" s="409">
        <f>'príjmy '!C139</f>
        <v>0</v>
      </c>
      <c r="K29" s="409">
        <f>'príjmy '!D138</f>
        <v>728600</v>
      </c>
      <c r="L29" s="409">
        <f>'príjmy '!E138+'príjmy '!E139+'príjmy '!E140</f>
        <v>3092600</v>
      </c>
    </row>
    <row r="30" spans="1:12" ht="18" x14ac:dyDescent="0.25">
      <c r="A30" s="303"/>
      <c r="F30" s="306">
        <v>600</v>
      </c>
      <c r="G30" s="621" t="s">
        <v>378</v>
      </c>
      <c r="H30" s="622"/>
      <c r="I30" s="409">
        <f>B5</f>
        <v>15758480</v>
      </c>
      <c r="J30" s="409">
        <f>C5</f>
        <v>5162702.9399999995</v>
      </c>
      <c r="K30" s="409">
        <f>D5</f>
        <v>1082222</v>
      </c>
      <c r="L30" s="409">
        <f>E5</f>
        <v>16840702</v>
      </c>
    </row>
    <row r="31" spans="1:12" ht="18" x14ac:dyDescent="0.25">
      <c r="A31" s="303"/>
      <c r="F31" s="306">
        <v>700</v>
      </c>
      <c r="G31" s="621" t="s">
        <v>381</v>
      </c>
      <c r="H31" s="622"/>
      <c r="I31" s="409">
        <f>B9</f>
        <v>5385200</v>
      </c>
      <c r="J31" s="409">
        <f>C9</f>
        <v>132979.24</v>
      </c>
      <c r="K31" s="409">
        <f>D9</f>
        <v>2557330</v>
      </c>
      <c r="L31" s="409">
        <f>E9</f>
        <v>7942530</v>
      </c>
    </row>
    <row r="32" spans="1:12" ht="18.75" thickBot="1" x14ac:dyDescent="0.3">
      <c r="A32" s="303"/>
      <c r="F32" s="307">
        <v>800</v>
      </c>
      <c r="G32" s="624" t="s">
        <v>429</v>
      </c>
      <c r="H32" s="625"/>
      <c r="I32" s="410">
        <f>B13</f>
        <v>346300</v>
      </c>
      <c r="J32" s="410">
        <f>C13</f>
        <v>101512.04999999999</v>
      </c>
      <c r="K32" s="410">
        <f>D13</f>
        <v>-25000</v>
      </c>
      <c r="L32" s="410">
        <f>E13</f>
        <v>321300</v>
      </c>
    </row>
    <row r="33" spans="1:12" ht="18.75" thickBot="1" x14ac:dyDescent="0.3">
      <c r="A33" s="303"/>
      <c r="F33" s="615"/>
      <c r="G33" s="615"/>
      <c r="H33" s="615"/>
    </row>
    <row r="34" spans="1:12" ht="48" thickBot="1" x14ac:dyDescent="0.3">
      <c r="A34" s="303"/>
      <c r="F34" s="616"/>
      <c r="G34" s="616"/>
      <c r="H34" s="616"/>
      <c r="I34" s="407" t="s">
        <v>522</v>
      </c>
      <c r="J34" s="407" t="s">
        <v>633</v>
      </c>
      <c r="K34" s="407" t="s">
        <v>649</v>
      </c>
      <c r="L34" s="407" t="s">
        <v>650</v>
      </c>
    </row>
    <row r="35" spans="1:12" ht="18" x14ac:dyDescent="0.25">
      <c r="A35" s="303"/>
      <c r="F35" s="606" t="s">
        <v>453</v>
      </c>
      <c r="G35" s="607"/>
      <c r="H35" s="608"/>
      <c r="I35" s="412">
        <f>I25+I26+I27+I28+I29</f>
        <v>21489980</v>
      </c>
      <c r="J35" s="412">
        <f t="shared" ref="J35:K35" si="12">J25+J26+J27+J28+J29</f>
        <v>6031401.6299999999</v>
      </c>
      <c r="K35" s="412">
        <f t="shared" si="12"/>
        <v>3614552</v>
      </c>
      <c r="L35" s="412">
        <f t="shared" ref="L35" si="13">L25+L26+L27+L28+L29</f>
        <v>25104532</v>
      </c>
    </row>
    <row r="36" spans="1:12" ht="18" x14ac:dyDescent="0.25">
      <c r="A36" s="303"/>
      <c r="F36" s="609" t="s">
        <v>454</v>
      </c>
      <c r="G36" s="610"/>
      <c r="H36" s="611"/>
      <c r="I36" s="413">
        <f t="shared" ref="I36:K36" si="14">I30+I31+I32</f>
        <v>21489980</v>
      </c>
      <c r="J36" s="413">
        <f t="shared" si="14"/>
        <v>5397194.2299999995</v>
      </c>
      <c r="K36" s="413">
        <f t="shared" si="14"/>
        <v>3614552</v>
      </c>
      <c r="L36" s="413">
        <f t="shared" ref="L36" si="15">L30+L31+L32</f>
        <v>25104532</v>
      </c>
    </row>
    <row r="37" spans="1:12" ht="18.75" thickBot="1" x14ac:dyDescent="0.3">
      <c r="F37" s="612" t="s">
        <v>379</v>
      </c>
      <c r="G37" s="613"/>
      <c r="H37" s="614"/>
      <c r="I37" s="414">
        <f t="shared" ref="I37:K37" si="16">I35-I36</f>
        <v>0</v>
      </c>
      <c r="J37" s="414">
        <f t="shared" si="16"/>
        <v>634207.40000000037</v>
      </c>
      <c r="K37" s="414">
        <f t="shared" si="16"/>
        <v>0</v>
      </c>
      <c r="L37" s="414">
        <f t="shared" ref="L37" si="17">L35-L36</f>
        <v>0</v>
      </c>
    </row>
    <row r="38" spans="1:12" ht="18" x14ac:dyDescent="0.25">
      <c r="F38" s="411"/>
      <c r="G38" s="411"/>
      <c r="H38" s="411"/>
      <c r="I38" s="411"/>
      <c r="J38" s="411"/>
      <c r="K38" s="411"/>
    </row>
    <row r="49" ht="58.5" customHeight="1" x14ac:dyDescent="0.2"/>
  </sheetData>
  <sheetProtection selectLockedCells="1" selectUnlockedCells="1"/>
  <mergeCells count="14">
    <mergeCell ref="G28:H28"/>
    <mergeCell ref="G29:H29"/>
    <mergeCell ref="G30:H30"/>
    <mergeCell ref="G31:H31"/>
    <mergeCell ref="G32:H32"/>
    <mergeCell ref="G24:H24"/>
    <mergeCell ref="G25:H25"/>
    <mergeCell ref="G26:H26"/>
    <mergeCell ref="G27:H27"/>
    <mergeCell ref="A1:D1"/>
    <mergeCell ref="F35:H35"/>
    <mergeCell ref="F36:H36"/>
    <mergeCell ref="F37:H37"/>
    <mergeCell ref="F33:H34"/>
  </mergeCells>
  <phoneticPr fontId="0" type="noConversion"/>
  <pageMargins left="0" right="0" top="0" bottom="0" header="0.51181102362204722" footer="0.51181102362204722"/>
  <pageSetup paperSize="9" scale="53" firstPageNumber="0" fitToHeight="0" orientation="landscape" horizontalDpi="300" verticalDpi="300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60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9" ht="16.5" customHeight="1" thickBot="1" x14ac:dyDescent="0.3">
      <c r="A1" s="626" t="s">
        <v>393</v>
      </c>
      <c r="B1" s="626"/>
      <c r="C1" s="626"/>
      <c r="D1" s="626"/>
      <c r="E1" s="626"/>
      <c r="F1" s="626"/>
    </row>
    <row r="2" spans="1:9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9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9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9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9" x14ac:dyDescent="0.25">
      <c r="A6" s="14" t="s">
        <v>7</v>
      </c>
      <c r="B6" s="15">
        <v>4489948.6500000004</v>
      </c>
      <c r="C6" s="16">
        <v>5134478.62</v>
      </c>
      <c r="D6" s="16">
        <v>5356545</v>
      </c>
      <c r="E6" s="16">
        <v>5198054</v>
      </c>
      <c r="F6" s="17">
        <v>5177308</v>
      </c>
      <c r="G6" s="18"/>
      <c r="H6" s="19"/>
      <c r="I6" s="19"/>
    </row>
    <row r="7" spans="1:9" x14ac:dyDescent="0.25">
      <c r="A7" s="20" t="s">
        <v>8</v>
      </c>
      <c r="B7" s="21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  <c r="G7" s="19"/>
      <c r="H7" s="19"/>
      <c r="I7" s="19"/>
    </row>
    <row r="8" spans="1:9" x14ac:dyDescent="0.25">
      <c r="A8" s="22" t="s">
        <v>9</v>
      </c>
      <c r="B8" s="15">
        <v>730988.65</v>
      </c>
      <c r="C8" s="16">
        <v>728087.41</v>
      </c>
      <c r="D8" s="16">
        <v>810000</v>
      </c>
      <c r="E8" s="16">
        <v>801388</v>
      </c>
      <c r="F8" s="17">
        <v>815000</v>
      </c>
      <c r="G8" s="157"/>
      <c r="H8" s="19"/>
      <c r="I8" s="19"/>
    </row>
    <row r="9" spans="1:9" x14ac:dyDescent="0.25">
      <c r="A9" s="20" t="s">
        <v>10</v>
      </c>
      <c r="B9" s="21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  <c r="G9" s="19"/>
      <c r="H9" s="19"/>
      <c r="I9" s="19"/>
    </row>
    <row r="10" spans="1:9" x14ac:dyDescent="0.25">
      <c r="A10" s="24" t="s">
        <v>11</v>
      </c>
      <c r="B10" s="25">
        <v>12240</v>
      </c>
      <c r="C10" s="26">
        <v>11638.67</v>
      </c>
      <c r="D10" s="26">
        <v>19000</v>
      </c>
      <c r="E10" s="26">
        <v>19482</v>
      </c>
      <c r="F10" s="26">
        <v>19000</v>
      </c>
      <c r="G10" s="19"/>
      <c r="H10" s="19"/>
      <c r="I10" s="19"/>
    </row>
    <row r="11" spans="1:9" x14ac:dyDescent="0.25">
      <c r="A11" s="24" t="s">
        <v>12</v>
      </c>
      <c r="B11" s="25">
        <v>21788</v>
      </c>
      <c r="C11" s="26">
        <v>21117.64</v>
      </c>
      <c r="D11" s="26">
        <v>22000</v>
      </c>
      <c r="E11" s="26">
        <v>22332</v>
      </c>
      <c r="F11" s="26">
        <v>27000</v>
      </c>
      <c r="G11" s="19"/>
      <c r="H11" s="19"/>
      <c r="I11" s="19"/>
    </row>
    <row r="12" spans="1:9" x14ac:dyDescent="0.25">
      <c r="A12" s="24" t="s">
        <v>13</v>
      </c>
      <c r="B12" s="25">
        <v>30230</v>
      </c>
      <c r="C12" s="26">
        <v>32337.03</v>
      </c>
      <c r="D12" s="26">
        <v>40000</v>
      </c>
      <c r="E12" s="26">
        <v>48023</v>
      </c>
      <c r="F12" s="26">
        <v>46000</v>
      </c>
      <c r="G12" s="19"/>
      <c r="H12" s="19"/>
      <c r="I12" s="19"/>
    </row>
    <row r="13" spans="1:9" x14ac:dyDescent="0.25">
      <c r="A13" s="24" t="s">
        <v>14</v>
      </c>
      <c r="B13" s="25">
        <v>353791</v>
      </c>
      <c r="C13" s="26">
        <v>382370.97</v>
      </c>
      <c r="D13" s="26">
        <v>580000</v>
      </c>
      <c r="E13" s="26">
        <v>567850</v>
      </c>
      <c r="F13" s="23">
        <v>580000</v>
      </c>
      <c r="G13" s="157"/>
      <c r="H13" s="19"/>
      <c r="I13" s="19"/>
    </row>
    <row r="14" spans="1:9" x14ac:dyDescent="0.25">
      <c r="A14" s="24" t="s">
        <v>15</v>
      </c>
      <c r="B14" s="27">
        <v>115976</v>
      </c>
      <c r="C14" s="26">
        <v>106037.5</v>
      </c>
      <c r="D14" s="26">
        <v>140000</v>
      </c>
      <c r="E14" s="26">
        <v>112950</v>
      </c>
      <c r="F14" s="28">
        <v>145000</v>
      </c>
      <c r="G14" s="19"/>
      <c r="H14" s="19"/>
      <c r="I14" s="19"/>
    </row>
    <row r="15" spans="1:9" x14ac:dyDescent="0.25">
      <c r="A15" s="29" t="s">
        <v>16</v>
      </c>
      <c r="B15" s="30">
        <f>B16+B28+B55+B65</f>
        <v>4856272.7300000004</v>
      </c>
      <c r="C15" s="30">
        <f>C16+C28+C55+C65</f>
        <v>4500730.46</v>
      </c>
      <c r="D15" s="31">
        <f>D16+D28+D55+D65</f>
        <v>4720915</v>
      </c>
      <c r="E15" s="31">
        <v>4422476</v>
      </c>
      <c r="F15" s="31">
        <f>F16+F28+F55+F65</f>
        <v>4881429</v>
      </c>
      <c r="G15" s="19"/>
      <c r="H15" s="19"/>
      <c r="I15" s="19"/>
    </row>
    <row r="16" spans="1:9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  <c r="G16" s="19"/>
      <c r="H16" s="19"/>
      <c r="I16" s="19"/>
    </row>
    <row r="17" spans="1:9" x14ac:dyDescent="0.25">
      <c r="A17" s="14" t="s">
        <v>18</v>
      </c>
      <c r="B17" s="25">
        <v>58794</v>
      </c>
      <c r="C17" s="26">
        <v>61567.88</v>
      </c>
      <c r="D17" s="26">
        <v>70000</v>
      </c>
      <c r="E17" s="26">
        <v>59299</v>
      </c>
      <c r="F17" s="32">
        <v>69000</v>
      </c>
      <c r="G17" s="19"/>
      <c r="H17" s="19"/>
      <c r="I17" s="19"/>
    </row>
    <row r="18" spans="1:9" x14ac:dyDescent="0.25">
      <c r="A18" s="14" t="s">
        <v>19</v>
      </c>
      <c r="B18" s="25">
        <v>232206</v>
      </c>
      <c r="C18" s="26">
        <v>60374.58</v>
      </c>
      <c r="D18" s="26">
        <v>21500</v>
      </c>
      <c r="E18" s="26">
        <v>24760</v>
      </c>
      <c r="F18" s="32">
        <v>7640</v>
      </c>
      <c r="G18" s="19"/>
      <c r="H18" s="19"/>
      <c r="I18" s="19"/>
    </row>
    <row r="19" spans="1:9" x14ac:dyDescent="0.25">
      <c r="A19" s="14" t="s">
        <v>20</v>
      </c>
      <c r="B19" s="25">
        <v>1481</v>
      </c>
      <c r="C19" s="26">
        <v>1539.87</v>
      </c>
      <c r="D19" s="26">
        <v>1500</v>
      </c>
      <c r="E19" s="26">
        <v>1407</v>
      </c>
      <c r="F19" s="32">
        <v>1400</v>
      </c>
      <c r="G19" s="19"/>
      <c r="H19" s="19"/>
      <c r="I19" s="19"/>
    </row>
    <row r="20" spans="1:9" x14ac:dyDescent="0.25">
      <c r="A20" s="14" t="s">
        <v>21</v>
      </c>
      <c r="B20" s="25">
        <v>441537</v>
      </c>
      <c r="C20" s="26">
        <v>438184.47</v>
      </c>
      <c r="D20" s="26">
        <v>440000</v>
      </c>
      <c r="E20" s="26">
        <v>398986</v>
      </c>
      <c r="F20" s="32">
        <v>450100</v>
      </c>
      <c r="G20" s="19"/>
      <c r="H20" s="19"/>
      <c r="I20" s="19"/>
    </row>
    <row r="21" spans="1:9" x14ac:dyDescent="0.25">
      <c r="A21" s="14" t="s">
        <v>22</v>
      </c>
      <c r="B21" s="25">
        <v>58904</v>
      </c>
      <c r="C21" s="26">
        <v>66439.460000000006</v>
      </c>
      <c r="D21" s="26">
        <v>60000</v>
      </c>
      <c r="E21" s="26">
        <v>44754</v>
      </c>
      <c r="F21" s="32">
        <v>44500</v>
      </c>
      <c r="G21" s="19"/>
      <c r="H21" s="19"/>
      <c r="I21" s="19"/>
    </row>
    <row r="22" spans="1:9" x14ac:dyDescent="0.25">
      <c r="A22" s="14" t="s">
        <v>23</v>
      </c>
      <c r="B22" s="25">
        <v>68994</v>
      </c>
      <c r="C22" s="26">
        <v>56914.62</v>
      </c>
      <c r="D22" s="26">
        <v>60000</v>
      </c>
      <c r="E22" s="26">
        <v>73634</v>
      </c>
      <c r="F22" s="32">
        <v>65300</v>
      </c>
      <c r="G22" s="19"/>
      <c r="H22" s="19"/>
      <c r="I22" s="19"/>
    </row>
    <row r="23" spans="1:9" x14ac:dyDescent="0.25">
      <c r="A23" s="14" t="s">
        <v>24</v>
      </c>
      <c r="B23" s="25">
        <v>5332</v>
      </c>
      <c r="C23" s="26">
        <v>5331.96</v>
      </c>
      <c r="D23" s="26">
        <v>5500</v>
      </c>
      <c r="E23" s="26">
        <v>5332</v>
      </c>
      <c r="F23" s="32">
        <v>5982</v>
      </c>
      <c r="G23" s="19"/>
      <c r="H23" s="19"/>
      <c r="I23" s="19"/>
    </row>
    <row r="24" spans="1:9" x14ac:dyDescent="0.25">
      <c r="A24" s="14" t="s">
        <v>25</v>
      </c>
      <c r="B24" s="25">
        <v>16480</v>
      </c>
      <c r="C24" s="26">
        <v>20030.12</v>
      </c>
      <c r="D24" s="26">
        <v>21000</v>
      </c>
      <c r="E24" s="26">
        <v>16675</v>
      </c>
      <c r="F24" s="32">
        <v>21000</v>
      </c>
      <c r="G24" s="19"/>
      <c r="H24" s="19"/>
      <c r="I24" s="19"/>
    </row>
    <row r="25" spans="1:9" x14ac:dyDescent="0.25">
      <c r="A25" s="14" t="s">
        <v>26</v>
      </c>
      <c r="B25" s="25">
        <v>19605</v>
      </c>
      <c r="C25" s="26">
        <v>22524.68</v>
      </c>
      <c r="D25" s="26">
        <v>20000</v>
      </c>
      <c r="E25" s="26">
        <v>31206</v>
      </c>
      <c r="F25" s="32">
        <v>23432</v>
      </c>
      <c r="G25" s="19"/>
      <c r="H25" s="19"/>
      <c r="I25" s="19"/>
    </row>
    <row r="26" spans="1:9" x14ac:dyDescent="0.25">
      <c r="A26" s="14" t="s">
        <v>27</v>
      </c>
      <c r="B26" s="25"/>
      <c r="C26" s="26"/>
      <c r="D26" s="26"/>
      <c r="E26" s="26"/>
      <c r="F26" s="32">
        <v>45000</v>
      </c>
      <c r="G26" s="19"/>
      <c r="H26" s="19"/>
      <c r="I26" s="19"/>
    </row>
    <row r="27" spans="1:9" x14ac:dyDescent="0.25">
      <c r="A27" s="22" t="s">
        <v>28</v>
      </c>
      <c r="B27" s="27">
        <v>10026</v>
      </c>
      <c r="C27" s="16">
        <v>8477.2099999999991</v>
      </c>
      <c r="D27" s="16">
        <v>10000</v>
      </c>
      <c r="E27" s="16">
        <v>11498</v>
      </c>
      <c r="F27" s="33">
        <v>8000</v>
      </c>
      <c r="G27" s="19"/>
      <c r="H27" s="19"/>
      <c r="I27" s="19"/>
    </row>
    <row r="28" spans="1:9" x14ac:dyDescent="0.25">
      <c r="A28" s="11" t="s">
        <v>29</v>
      </c>
      <c r="B28" s="21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  <c r="G28" s="19"/>
      <c r="H28" s="19"/>
      <c r="I28" s="19"/>
    </row>
    <row r="29" spans="1:9" x14ac:dyDescent="0.25">
      <c r="A29" s="14" t="s">
        <v>30</v>
      </c>
      <c r="B29" s="25">
        <v>213570.5</v>
      </c>
      <c r="C29" s="26">
        <v>201861.5</v>
      </c>
      <c r="D29" s="26">
        <v>210000</v>
      </c>
      <c r="E29" s="26">
        <v>136694</v>
      </c>
      <c r="F29" s="34">
        <v>160000</v>
      </c>
      <c r="G29" s="157"/>
      <c r="H29" s="19"/>
      <c r="I29" s="19"/>
    </row>
    <row r="30" spans="1:9" x14ac:dyDescent="0.25">
      <c r="A30" s="14" t="s">
        <v>31</v>
      </c>
      <c r="B30" s="25">
        <v>15550</v>
      </c>
      <c r="C30" s="26">
        <v>20652.810000000001</v>
      </c>
      <c r="D30" s="26">
        <v>20000</v>
      </c>
      <c r="E30" s="26">
        <v>16818</v>
      </c>
      <c r="F30" s="35">
        <v>35000</v>
      </c>
      <c r="G30" s="19"/>
      <c r="H30" s="19"/>
      <c r="I30" s="19"/>
    </row>
    <row r="31" spans="1:9" x14ac:dyDescent="0.25">
      <c r="A31" s="14" t="s">
        <v>32</v>
      </c>
      <c r="B31" s="25">
        <v>2749.5</v>
      </c>
      <c r="C31" s="26">
        <v>2974.5</v>
      </c>
      <c r="D31" s="26">
        <v>3300</v>
      </c>
      <c r="E31" s="26">
        <v>3136</v>
      </c>
      <c r="F31" s="26">
        <v>5000</v>
      </c>
      <c r="G31" s="19"/>
      <c r="H31" s="19"/>
      <c r="I31" s="19"/>
    </row>
    <row r="32" spans="1:9" x14ac:dyDescent="0.25">
      <c r="A32" s="14" t="s">
        <v>33</v>
      </c>
      <c r="B32" s="25">
        <v>1233</v>
      </c>
      <c r="C32" s="26">
        <v>1359</v>
      </c>
      <c r="D32" s="26">
        <v>1300</v>
      </c>
      <c r="E32" s="26">
        <v>1435</v>
      </c>
      <c r="F32" s="26">
        <v>2000</v>
      </c>
      <c r="G32" s="19"/>
      <c r="H32" s="19"/>
      <c r="I32" s="19"/>
    </row>
    <row r="33" spans="1:9" x14ac:dyDescent="0.25">
      <c r="A33" s="14" t="s">
        <v>34</v>
      </c>
      <c r="B33" s="25">
        <v>3500</v>
      </c>
      <c r="C33" s="26">
        <v>1783</v>
      </c>
      <c r="D33" s="26">
        <v>2500</v>
      </c>
      <c r="E33" s="26">
        <v>1048</v>
      </c>
      <c r="F33" s="26">
        <v>2000</v>
      </c>
      <c r="G33" s="19"/>
      <c r="H33" s="19"/>
      <c r="I33" s="19"/>
    </row>
    <row r="34" spans="1:9" x14ac:dyDescent="0.25">
      <c r="A34" s="14" t="s">
        <v>35</v>
      </c>
      <c r="B34" s="25">
        <v>16632</v>
      </c>
      <c r="C34" s="26">
        <v>17708</v>
      </c>
      <c r="D34" s="26">
        <v>18000</v>
      </c>
      <c r="E34" s="26">
        <v>21324</v>
      </c>
      <c r="F34" s="26">
        <v>23000</v>
      </c>
      <c r="G34" s="19"/>
      <c r="H34" s="19"/>
      <c r="I34" s="19"/>
    </row>
    <row r="35" spans="1:9" x14ac:dyDescent="0.25">
      <c r="A35" s="14" t="s">
        <v>36</v>
      </c>
      <c r="B35" s="25">
        <v>42143.99</v>
      </c>
      <c r="C35" s="26">
        <v>26847.57</v>
      </c>
      <c r="D35" s="26">
        <v>20000</v>
      </c>
      <c r="E35" s="26">
        <v>24953</v>
      </c>
      <c r="F35" s="35">
        <v>60000</v>
      </c>
      <c r="G35" s="19"/>
      <c r="H35" s="19"/>
      <c r="I35" s="19"/>
    </row>
    <row r="36" spans="1:9" x14ac:dyDescent="0.25">
      <c r="A36" s="14" t="s">
        <v>37</v>
      </c>
      <c r="B36" s="25"/>
      <c r="C36" s="26">
        <v>4827</v>
      </c>
      <c r="D36" s="26"/>
      <c r="E36" s="26">
        <v>0</v>
      </c>
      <c r="F36" s="26"/>
      <c r="G36" s="19"/>
      <c r="H36" s="19"/>
      <c r="I36" s="19"/>
    </row>
    <row r="37" spans="1:9" x14ac:dyDescent="0.25">
      <c r="A37" s="14" t="s">
        <v>38</v>
      </c>
      <c r="B37" s="25">
        <v>10957.68</v>
      </c>
      <c r="C37" s="26">
        <v>12607.72</v>
      </c>
      <c r="D37" s="26">
        <v>13000</v>
      </c>
      <c r="E37" s="26">
        <v>10746</v>
      </c>
      <c r="F37" s="26">
        <v>14000</v>
      </c>
      <c r="G37" s="19"/>
      <c r="H37" s="19"/>
      <c r="I37" s="19"/>
    </row>
    <row r="38" spans="1:9" x14ac:dyDescent="0.25">
      <c r="A38" s="14" t="s">
        <v>39</v>
      </c>
      <c r="B38" s="25">
        <v>5151.91</v>
      </c>
      <c r="C38" s="36">
        <v>9754.7199999999993</v>
      </c>
      <c r="D38" s="36">
        <v>10000</v>
      </c>
      <c r="E38" s="36">
        <v>3844</v>
      </c>
      <c r="F38" s="35">
        <v>10000</v>
      </c>
      <c r="G38" s="19"/>
      <c r="H38" s="19"/>
      <c r="I38" s="19"/>
    </row>
    <row r="39" spans="1:9" x14ac:dyDescent="0.25">
      <c r="A39" s="14" t="s">
        <v>40</v>
      </c>
      <c r="B39" s="25">
        <v>1128</v>
      </c>
      <c r="C39" s="26">
        <v>92.5</v>
      </c>
      <c r="D39" s="26">
        <v>0</v>
      </c>
      <c r="E39" s="26">
        <v>200</v>
      </c>
      <c r="F39" s="26">
        <v>0</v>
      </c>
      <c r="G39" s="19"/>
      <c r="H39" s="19"/>
      <c r="I39" s="19"/>
    </row>
    <row r="40" spans="1:9" x14ac:dyDescent="0.25">
      <c r="A40" s="37" t="s">
        <v>41</v>
      </c>
      <c r="B40" s="25">
        <v>17579.759999999998</v>
      </c>
      <c r="C40" s="26">
        <v>17662.91</v>
      </c>
      <c r="D40" s="26">
        <v>19920</v>
      </c>
      <c r="E40" s="26">
        <v>17293</v>
      </c>
      <c r="F40" s="26">
        <v>19920</v>
      </c>
      <c r="G40" s="19"/>
      <c r="H40" s="19"/>
      <c r="I40" s="19"/>
    </row>
    <row r="41" spans="1:9" x14ac:dyDescent="0.25">
      <c r="A41" s="37" t="s">
        <v>42</v>
      </c>
      <c r="B41" s="25">
        <v>23676</v>
      </c>
      <c r="C41" s="26">
        <v>39433.56</v>
      </c>
      <c r="D41" s="26">
        <v>40000</v>
      </c>
      <c r="E41" s="26">
        <v>32993</v>
      </c>
      <c r="F41" s="26">
        <v>40000</v>
      </c>
      <c r="G41" s="19"/>
      <c r="H41" s="19"/>
      <c r="I41" s="19"/>
    </row>
    <row r="42" spans="1:9" x14ac:dyDescent="0.25">
      <c r="A42" s="14" t="s">
        <v>43</v>
      </c>
      <c r="B42" s="25">
        <v>0</v>
      </c>
      <c r="C42" s="26"/>
      <c r="D42" s="26"/>
      <c r="E42" s="26">
        <v>10052</v>
      </c>
      <c r="F42" s="26"/>
      <c r="G42" s="19"/>
      <c r="H42" s="19"/>
      <c r="I42" s="19"/>
    </row>
    <row r="43" spans="1:9" x14ac:dyDescent="0.25">
      <c r="A43" s="37" t="s">
        <v>44</v>
      </c>
      <c r="B43" s="25">
        <v>49299.14</v>
      </c>
      <c r="C43" s="26">
        <v>37202</v>
      </c>
      <c r="D43" s="26">
        <v>40000</v>
      </c>
      <c r="E43" s="26">
        <v>26037</v>
      </c>
      <c r="F43" s="26">
        <v>20000</v>
      </c>
      <c r="G43" s="19"/>
      <c r="H43" s="19"/>
      <c r="I43" s="19"/>
    </row>
    <row r="44" spans="1:9" x14ac:dyDescent="0.25">
      <c r="A44" s="37" t="s">
        <v>45</v>
      </c>
      <c r="B44" s="25"/>
      <c r="C44" s="26"/>
      <c r="D44" s="26"/>
      <c r="E44" s="26"/>
      <c r="F44" s="26">
        <v>40000</v>
      </c>
      <c r="G44" s="19"/>
      <c r="H44" s="19"/>
      <c r="I44" s="19"/>
    </row>
    <row r="45" spans="1:9" x14ac:dyDescent="0.25">
      <c r="A45" s="37" t="s">
        <v>46</v>
      </c>
      <c r="B45" s="25"/>
      <c r="C45" s="26"/>
      <c r="D45" s="26"/>
      <c r="E45" s="26"/>
      <c r="F45" s="26">
        <v>14500</v>
      </c>
      <c r="G45" s="19"/>
      <c r="H45" s="19"/>
      <c r="I45" s="19"/>
    </row>
    <row r="46" spans="1:9" x14ac:dyDescent="0.25">
      <c r="A46" s="37" t="s">
        <v>47</v>
      </c>
      <c r="B46" s="25"/>
      <c r="C46" s="26"/>
      <c r="D46" s="26"/>
      <c r="E46" s="26"/>
      <c r="F46" s="26">
        <v>2000</v>
      </c>
      <c r="G46" s="19"/>
      <c r="H46" s="19"/>
      <c r="I46" s="19"/>
    </row>
    <row r="47" spans="1:9" x14ac:dyDescent="0.25">
      <c r="A47" s="37" t="s">
        <v>48</v>
      </c>
      <c r="B47" s="25"/>
      <c r="C47" s="26"/>
      <c r="D47" s="26"/>
      <c r="E47" s="26"/>
      <c r="F47" s="26">
        <v>1000</v>
      </c>
      <c r="G47" s="19"/>
      <c r="H47" s="19"/>
      <c r="I47" s="19"/>
    </row>
    <row r="48" spans="1:9" x14ac:dyDescent="0.25">
      <c r="A48" s="37" t="s">
        <v>49</v>
      </c>
      <c r="B48" s="25"/>
      <c r="C48" s="26"/>
      <c r="D48" s="26"/>
      <c r="E48" s="26"/>
      <c r="F48" s="26">
        <v>500</v>
      </c>
      <c r="G48" s="19"/>
      <c r="H48" s="19"/>
      <c r="I48" s="19"/>
    </row>
    <row r="49" spans="1:9" x14ac:dyDescent="0.25">
      <c r="A49" s="37" t="s">
        <v>50</v>
      </c>
      <c r="B49" s="25">
        <v>2079.3200000000002</v>
      </c>
      <c r="C49" s="26">
        <v>1872.02</v>
      </c>
      <c r="D49" s="26">
        <v>2000</v>
      </c>
      <c r="E49" s="26">
        <v>1569</v>
      </c>
      <c r="F49" s="26">
        <v>1500</v>
      </c>
      <c r="G49" s="19"/>
      <c r="H49" s="19"/>
      <c r="I49" s="19"/>
    </row>
    <row r="50" spans="1:9" x14ac:dyDescent="0.25">
      <c r="A50" s="14" t="s">
        <v>51</v>
      </c>
      <c r="B50" s="25">
        <v>15728.2</v>
      </c>
      <c r="C50" s="26">
        <v>14867.9</v>
      </c>
      <c r="D50" s="26">
        <v>15000</v>
      </c>
      <c r="E50" s="26">
        <v>12779</v>
      </c>
      <c r="F50" s="26">
        <v>15000</v>
      </c>
      <c r="G50" s="19"/>
      <c r="H50" s="19"/>
      <c r="I50" s="19"/>
    </row>
    <row r="51" spans="1:9" x14ac:dyDescent="0.25">
      <c r="A51" s="14" t="s">
        <v>52</v>
      </c>
      <c r="B51" s="25"/>
      <c r="C51" s="26">
        <v>8953.23</v>
      </c>
      <c r="D51" s="26"/>
      <c r="E51" s="26">
        <v>3660</v>
      </c>
      <c r="F51" s="26"/>
      <c r="G51" s="19"/>
      <c r="H51" s="19"/>
      <c r="I51" s="19"/>
    </row>
    <row r="52" spans="1:9" x14ac:dyDescent="0.25">
      <c r="A52" s="14" t="s">
        <v>53</v>
      </c>
      <c r="B52" s="25"/>
      <c r="C52" s="26"/>
      <c r="D52" s="26">
        <v>5400</v>
      </c>
      <c r="E52" s="26">
        <v>2700</v>
      </c>
      <c r="F52" s="26"/>
      <c r="G52" s="19"/>
      <c r="H52" s="19"/>
      <c r="I52" s="19"/>
    </row>
    <row r="53" spans="1:9" x14ac:dyDescent="0.25">
      <c r="A53" s="14" t="s">
        <v>54</v>
      </c>
      <c r="B53" s="25">
        <v>1383</v>
      </c>
      <c r="C53" s="26">
        <v>817.91</v>
      </c>
      <c r="D53" s="26"/>
      <c r="E53" s="26">
        <v>178</v>
      </c>
      <c r="F53" s="26"/>
      <c r="G53" s="19"/>
      <c r="H53" s="19"/>
      <c r="I53" s="19"/>
    </row>
    <row r="54" spans="1:9" x14ac:dyDescent="0.25">
      <c r="A54" s="14" t="s">
        <v>55</v>
      </c>
      <c r="B54" s="15">
        <v>796.39</v>
      </c>
      <c r="C54" s="16">
        <v>732.72</v>
      </c>
      <c r="D54" s="16">
        <v>800</v>
      </c>
      <c r="E54" s="16">
        <v>651</v>
      </c>
      <c r="F54" s="16">
        <v>800</v>
      </c>
      <c r="G54" s="19"/>
      <c r="H54" s="19"/>
      <c r="I54" s="19"/>
    </row>
    <row r="55" spans="1:9" x14ac:dyDescent="0.25">
      <c r="A55" s="20" t="s">
        <v>56</v>
      </c>
      <c r="B55" s="21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  <c r="G55" s="19"/>
      <c r="H55" s="19"/>
      <c r="I55" s="19"/>
    </row>
    <row r="56" spans="1:9" x14ac:dyDescent="0.25">
      <c r="A56" s="14" t="s">
        <v>56</v>
      </c>
      <c r="B56" s="25">
        <v>34966.78</v>
      </c>
      <c r="C56" s="26">
        <v>49823.98</v>
      </c>
      <c r="D56" s="26">
        <v>50000</v>
      </c>
      <c r="E56" s="26">
        <v>76101</v>
      </c>
      <c r="F56" s="26">
        <v>50000</v>
      </c>
      <c r="G56" s="19"/>
      <c r="H56" s="19"/>
      <c r="I56" s="19"/>
    </row>
    <row r="57" spans="1:9" x14ac:dyDescent="0.25">
      <c r="A57" s="14" t="s">
        <v>57</v>
      </c>
      <c r="B57" s="25"/>
      <c r="C57" s="26"/>
      <c r="D57" s="26">
        <v>7000</v>
      </c>
      <c r="E57" s="26"/>
      <c r="F57" s="26">
        <v>7000</v>
      </c>
      <c r="G57" s="19"/>
      <c r="H57" s="19"/>
      <c r="I57" s="19"/>
    </row>
    <row r="58" spans="1:9" x14ac:dyDescent="0.25">
      <c r="A58" s="14" t="s">
        <v>58</v>
      </c>
      <c r="B58" s="25">
        <v>99.79</v>
      </c>
      <c r="C58" s="26">
        <v>110.39</v>
      </c>
      <c r="D58" s="26"/>
      <c r="E58" s="26">
        <v>1744</v>
      </c>
      <c r="F58" s="26">
        <v>100</v>
      </c>
      <c r="G58" s="19"/>
      <c r="H58" s="19"/>
      <c r="I58" s="19"/>
    </row>
    <row r="59" spans="1:9" x14ac:dyDescent="0.25">
      <c r="A59" s="14" t="s">
        <v>59</v>
      </c>
      <c r="B59" s="25">
        <v>48.97</v>
      </c>
      <c r="C59" s="26">
        <v>9213.81</v>
      </c>
      <c r="D59" s="26">
        <v>5000</v>
      </c>
      <c r="E59" s="26">
        <v>34105</v>
      </c>
      <c r="F59" s="26">
        <v>5000</v>
      </c>
      <c r="G59" s="19"/>
      <c r="H59" s="19"/>
      <c r="I59" s="19"/>
    </row>
    <row r="60" spans="1:9" x14ac:dyDescent="0.25">
      <c r="A60" s="14" t="s">
        <v>60</v>
      </c>
      <c r="B60" s="25">
        <v>10669.08</v>
      </c>
      <c r="C60" s="26">
        <v>5560.16</v>
      </c>
      <c r="D60" s="26"/>
      <c r="E60" s="26"/>
      <c r="F60" s="26"/>
      <c r="G60" s="19"/>
      <c r="H60" s="19"/>
      <c r="I60" s="19"/>
    </row>
    <row r="61" spans="1:9" x14ac:dyDescent="0.25">
      <c r="A61" s="14" t="s">
        <v>61</v>
      </c>
      <c r="B61" s="25">
        <v>7770.01</v>
      </c>
      <c r="C61" s="26">
        <v>12982.13</v>
      </c>
      <c r="D61" s="26">
        <v>11000</v>
      </c>
      <c r="E61" s="26">
        <v>9012</v>
      </c>
      <c r="F61" s="26">
        <v>11000</v>
      </c>
      <c r="G61" s="19"/>
      <c r="H61" s="19"/>
      <c r="I61" s="19"/>
    </row>
    <row r="62" spans="1:9" x14ac:dyDescent="0.25">
      <c r="A62" s="14" t="s">
        <v>62</v>
      </c>
      <c r="B62" s="25">
        <v>315.70999999999998</v>
      </c>
      <c r="C62" s="26">
        <v>458.6</v>
      </c>
      <c r="D62" s="26">
        <v>500</v>
      </c>
      <c r="E62" s="26">
        <v>351</v>
      </c>
      <c r="F62" s="26">
        <v>500</v>
      </c>
      <c r="G62" s="19"/>
      <c r="H62" s="19"/>
      <c r="I62" s="19"/>
    </row>
    <row r="63" spans="1:9" x14ac:dyDescent="0.25">
      <c r="A63" s="14" t="s">
        <v>63</v>
      </c>
      <c r="B63" s="25">
        <v>207878.28</v>
      </c>
      <c r="C63" s="26">
        <v>225688.06</v>
      </c>
      <c r="D63" s="26">
        <v>200578</v>
      </c>
      <c r="E63" s="26">
        <v>181824</v>
      </c>
      <c r="F63" s="26">
        <v>243590</v>
      </c>
      <c r="G63" s="19"/>
      <c r="H63" s="19"/>
      <c r="I63" s="19"/>
    </row>
    <row r="64" spans="1:9" x14ac:dyDescent="0.25">
      <c r="A64" s="14" t="s">
        <v>64</v>
      </c>
      <c r="B64" s="27">
        <v>1610</v>
      </c>
      <c r="C64" s="16">
        <v>1610</v>
      </c>
      <c r="D64" s="16">
        <v>1610</v>
      </c>
      <c r="E64" s="16"/>
      <c r="F64" s="16" t="s">
        <v>65</v>
      </c>
      <c r="G64" s="19"/>
      <c r="H64" s="19"/>
      <c r="I64" s="19"/>
    </row>
    <row r="65" spans="1:9" x14ac:dyDescent="0.25">
      <c r="A65" s="38" t="s">
        <v>66</v>
      </c>
      <c r="B65" s="21">
        <f>SUM(B66:B111)</f>
        <v>3256396.7200000007</v>
      </c>
      <c r="C65" s="39">
        <f>SUM(C66:C111)</f>
        <v>3031887.91</v>
      </c>
      <c r="D65" s="39">
        <f>SUM(D66:D111)</f>
        <v>3314507</v>
      </c>
      <c r="E65" s="13">
        <v>3124678</v>
      </c>
      <c r="F65" s="12">
        <f>SUM(F66:F111)</f>
        <v>3356665</v>
      </c>
      <c r="G65" s="19"/>
      <c r="H65" s="19"/>
      <c r="I65" s="19"/>
    </row>
    <row r="66" spans="1:9" x14ac:dyDescent="0.25">
      <c r="A66" s="14" t="s">
        <v>67</v>
      </c>
      <c r="B66" s="25">
        <v>3100</v>
      </c>
      <c r="C66" s="26"/>
      <c r="D66" s="25"/>
      <c r="E66" s="25"/>
      <c r="F66" s="32"/>
      <c r="G66" s="19"/>
      <c r="H66" s="19"/>
      <c r="I66" s="19"/>
    </row>
    <row r="67" spans="1:9" x14ac:dyDescent="0.25">
      <c r="A67" s="14" t="s">
        <v>68</v>
      </c>
      <c r="B67" s="25">
        <v>12700.87</v>
      </c>
      <c r="C67" s="26">
        <v>9297.18</v>
      </c>
      <c r="D67" s="25"/>
      <c r="E67" s="25">
        <v>15716</v>
      </c>
      <c r="F67" s="32">
        <v>17715</v>
      </c>
      <c r="G67" s="19"/>
      <c r="H67" s="19"/>
      <c r="I67" s="19"/>
    </row>
    <row r="68" spans="1:9" x14ac:dyDescent="0.25">
      <c r="A68" s="14" t="s">
        <v>69</v>
      </c>
      <c r="B68" s="25"/>
      <c r="C68" s="26">
        <v>35</v>
      </c>
      <c r="D68" s="25"/>
      <c r="E68" s="25">
        <v>213</v>
      </c>
      <c r="F68" s="32"/>
      <c r="G68" s="19"/>
      <c r="H68" s="19"/>
      <c r="I68" s="19"/>
    </row>
    <row r="69" spans="1:9" x14ac:dyDescent="0.25">
      <c r="A69" s="14" t="s">
        <v>70</v>
      </c>
      <c r="B69" s="25">
        <v>1100</v>
      </c>
      <c r="C69" s="26"/>
      <c r="D69" s="25"/>
      <c r="E69" s="25"/>
      <c r="F69" s="32"/>
      <c r="G69" s="19"/>
      <c r="H69" s="19"/>
      <c r="I69" s="19"/>
    </row>
    <row r="70" spans="1:9" x14ac:dyDescent="0.25">
      <c r="A70" s="14" t="s">
        <v>71</v>
      </c>
      <c r="B70" s="25">
        <v>5000</v>
      </c>
      <c r="C70" s="26"/>
      <c r="D70" s="25"/>
      <c r="E70" s="25"/>
      <c r="F70" s="32"/>
      <c r="G70" s="19"/>
      <c r="H70" s="19"/>
      <c r="I70" s="19"/>
    </row>
    <row r="71" spans="1:9" x14ac:dyDescent="0.25">
      <c r="A71" s="14" t="s">
        <v>72</v>
      </c>
      <c r="B71" s="25">
        <v>2410</v>
      </c>
      <c r="C71" s="26">
        <v>986</v>
      </c>
      <c r="D71" s="25"/>
      <c r="E71" s="25">
        <v>886</v>
      </c>
      <c r="F71" s="32"/>
      <c r="G71" s="19"/>
      <c r="H71" s="19"/>
      <c r="I71" s="19"/>
    </row>
    <row r="72" spans="1:9" x14ac:dyDescent="0.25">
      <c r="A72" s="14" t="s">
        <v>73</v>
      </c>
      <c r="B72" s="25"/>
      <c r="C72" s="26">
        <v>1000</v>
      </c>
      <c r="D72" s="25"/>
      <c r="E72" s="25"/>
      <c r="F72" s="32"/>
      <c r="G72" s="19"/>
      <c r="H72" s="19"/>
      <c r="I72" s="19"/>
    </row>
    <row r="73" spans="1:9" x14ac:dyDescent="0.25">
      <c r="A73" s="14" t="s">
        <v>74</v>
      </c>
      <c r="B73" s="25"/>
      <c r="C73" s="26"/>
      <c r="D73" s="25">
        <v>7875</v>
      </c>
      <c r="E73" s="25">
        <v>7875</v>
      </c>
      <c r="F73" s="32"/>
      <c r="G73" s="19"/>
      <c r="H73" s="19"/>
      <c r="I73" s="19"/>
    </row>
    <row r="74" spans="1:9" x14ac:dyDescent="0.25">
      <c r="A74" s="14" t="s">
        <v>75</v>
      </c>
      <c r="B74" s="25"/>
      <c r="C74" s="26">
        <v>11307.95</v>
      </c>
      <c r="D74" s="25"/>
      <c r="E74" s="25"/>
      <c r="F74" s="32"/>
      <c r="G74" s="19"/>
      <c r="H74" s="19"/>
      <c r="I74" s="19"/>
    </row>
    <row r="75" spans="1:9" x14ac:dyDescent="0.25">
      <c r="A75" s="14" t="s">
        <v>76</v>
      </c>
      <c r="B75" s="25"/>
      <c r="C75" s="26">
        <v>1900</v>
      </c>
      <c r="D75" s="25">
        <v>248090</v>
      </c>
      <c r="E75" s="25"/>
      <c r="F75" s="32">
        <v>136120</v>
      </c>
      <c r="G75" s="19"/>
      <c r="H75" s="19"/>
      <c r="I75" s="19"/>
    </row>
    <row r="76" spans="1:9" s="44" customFormat="1" x14ac:dyDescent="0.25">
      <c r="A76" s="40" t="s">
        <v>77</v>
      </c>
      <c r="B76" s="41"/>
      <c r="C76" s="23"/>
      <c r="D76" s="41"/>
      <c r="E76" s="41"/>
      <c r="F76" s="42">
        <v>177690</v>
      </c>
      <c r="G76" s="43"/>
      <c r="H76" s="43"/>
      <c r="I76" s="43"/>
    </row>
    <row r="77" spans="1:9" x14ac:dyDescent="0.25">
      <c r="A77" s="14" t="s">
        <v>78</v>
      </c>
      <c r="B77" s="25"/>
      <c r="C77" s="26">
        <v>200</v>
      </c>
      <c r="D77" s="25"/>
      <c r="E77" s="25">
        <v>40</v>
      </c>
      <c r="F77" s="32"/>
      <c r="G77" s="19"/>
      <c r="H77" s="19"/>
      <c r="I77" s="19"/>
    </row>
    <row r="78" spans="1:9" x14ac:dyDescent="0.25">
      <c r="A78" s="14" t="s">
        <v>79</v>
      </c>
      <c r="B78" s="25"/>
      <c r="C78" s="26">
        <v>10000</v>
      </c>
      <c r="D78" s="25">
        <v>10000</v>
      </c>
      <c r="E78" s="25"/>
      <c r="F78" s="32"/>
      <c r="G78" s="19"/>
      <c r="H78" s="19"/>
      <c r="I78" s="19"/>
    </row>
    <row r="79" spans="1:9" x14ac:dyDescent="0.25">
      <c r="A79" s="248" t="s">
        <v>388</v>
      </c>
      <c r="B79" s="25"/>
      <c r="C79" s="26"/>
      <c r="D79" s="25"/>
      <c r="E79" s="25">
        <v>2500</v>
      </c>
      <c r="F79" s="32"/>
      <c r="G79" s="19"/>
      <c r="H79" s="19"/>
      <c r="I79" s="19"/>
    </row>
    <row r="80" spans="1:9" x14ac:dyDescent="0.25">
      <c r="A80" s="14" t="s">
        <v>80</v>
      </c>
      <c r="B80" s="25"/>
      <c r="C80" s="26"/>
      <c r="D80" s="25"/>
      <c r="E80" s="25">
        <v>3619</v>
      </c>
      <c r="F80" s="32">
        <v>3000</v>
      </c>
      <c r="G80" s="19"/>
      <c r="H80" s="19"/>
      <c r="I80" s="19"/>
    </row>
    <row r="81" spans="1:9" x14ac:dyDescent="0.25">
      <c r="A81" s="14" t="s">
        <v>81</v>
      </c>
      <c r="B81" s="25"/>
      <c r="C81" s="26">
        <v>36247</v>
      </c>
      <c r="D81" s="25">
        <v>168060</v>
      </c>
      <c r="E81" s="25">
        <v>168060</v>
      </c>
      <c r="F81" s="26">
        <v>155440</v>
      </c>
      <c r="G81" s="19"/>
      <c r="H81" s="19"/>
      <c r="I81" s="19"/>
    </row>
    <row r="82" spans="1:9" x14ac:dyDescent="0.25">
      <c r="A82" s="14" t="s">
        <v>82</v>
      </c>
      <c r="B82" s="25">
        <v>356253</v>
      </c>
      <c r="C82" s="26">
        <v>6668</v>
      </c>
      <c r="D82" s="25"/>
      <c r="E82" s="25"/>
      <c r="F82" s="45"/>
      <c r="G82" s="19"/>
      <c r="H82" s="19"/>
      <c r="I82" s="19"/>
    </row>
    <row r="83" spans="1:9" x14ac:dyDescent="0.25">
      <c r="A83" s="14" t="s">
        <v>83</v>
      </c>
      <c r="B83" s="25">
        <v>13436.38</v>
      </c>
      <c r="C83" s="26">
        <v>12960.64</v>
      </c>
      <c r="D83" s="25">
        <v>12985</v>
      </c>
      <c r="E83" s="25">
        <v>12983</v>
      </c>
      <c r="F83" s="26">
        <v>13161</v>
      </c>
      <c r="G83" s="19"/>
      <c r="H83" s="19"/>
      <c r="I83" s="19"/>
    </row>
    <row r="84" spans="1:9" x14ac:dyDescent="0.25">
      <c r="A84" s="37" t="s">
        <v>84</v>
      </c>
      <c r="B84" s="25">
        <v>2558685</v>
      </c>
      <c r="C84" s="26">
        <v>2527802</v>
      </c>
      <c r="D84" s="25">
        <v>2579140</v>
      </c>
      <c r="E84" s="25">
        <v>2596710</v>
      </c>
      <c r="F84" s="26">
        <v>2563711</v>
      </c>
      <c r="G84" s="19"/>
      <c r="H84" s="19"/>
      <c r="I84" s="19"/>
    </row>
    <row r="85" spans="1:9" x14ac:dyDescent="0.25">
      <c r="A85" s="37" t="s">
        <v>85</v>
      </c>
      <c r="B85" s="25">
        <v>16643.39</v>
      </c>
      <c r="C85" s="26">
        <v>22041.919999999998</v>
      </c>
      <c r="D85" s="25">
        <v>21000</v>
      </c>
      <c r="E85" s="25">
        <v>21990</v>
      </c>
      <c r="F85" s="26">
        <v>21799</v>
      </c>
      <c r="G85" s="19"/>
      <c r="H85" s="19"/>
      <c r="I85" s="19"/>
    </row>
    <row r="86" spans="1:9" x14ac:dyDescent="0.25">
      <c r="A86" s="37" t="s">
        <v>86</v>
      </c>
      <c r="B86" s="25">
        <v>11180.47</v>
      </c>
      <c r="C86" s="26">
        <v>11542.52</v>
      </c>
      <c r="D86" s="25">
        <v>11535</v>
      </c>
      <c r="E86" s="25">
        <v>11535</v>
      </c>
      <c r="F86" s="26">
        <v>11398</v>
      </c>
      <c r="G86" s="19"/>
      <c r="H86" s="19"/>
      <c r="I86" s="19"/>
    </row>
    <row r="87" spans="1:9" x14ac:dyDescent="0.25">
      <c r="A87" s="37" t="s">
        <v>87</v>
      </c>
      <c r="B87" s="25">
        <v>1233.17</v>
      </c>
      <c r="C87" s="26">
        <v>1255.31</v>
      </c>
      <c r="D87" s="25">
        <v>1260</v>
      </c>
      <c r="E87" s="25">
        <v>1254</v>
      </c>
      <c r="F87" s="26">
        <v>1260</v>
      </c>
      <c r="G87" s="19"/>
      <c r="H87" s="19"/>
      <c r="I87" s="19"/>
    </row>
    <row r="88" spans="1:9" x14ac:dyDescent="0.25">
      <c r="A88" s="37" t="s">
        <v>88</v>
      </c>
      <c r="B88" s="25">
        <v>2312.79</v>
      </c>
      <c r="C88" s="26">
        <v>2229.56</v>
      </c>
      <c r="D88" s="25">
        <v>2110</v>
      </c>
      <c r="E88" s="25">
        <v>2109</v>
      </c>
      <c r="F88" s="26">
        <v>2110</v>
      </c>
      <c r="G88" s="19"/>
      <c r="H88" s="19"/>
      <c r="I88" s="19"/>
    </row>
    <row r="89" spans="1:9" x14ac:dyDescent="0.25">
      <c r="A89" s="37" t="s">
        <v>89</v>
      </c>
      <c r="B89" s="25">
        <v>7883.7</v>
      </c>
      <c r="C89" s="26">
        <v>7821.33</v>
      </c>
      <c r="D89" s="25">
        <v>7805</v>
      </c>
      <c r="E89" s="25">
        <v>7803</v>
      </c>
      <c r="F89" s="26">
        <v>7805</v>
      </c>
      <c r="G89" s="19"/>
      <c r="H89" s="19"/>
      <c r="I89" s="19"/>
    </row>
    <row r="90" spans="1:9" x14ac:dyDescent="0.25">
      <c r="A90" s="37" t="s">
        <v>90</v>
      </c>
      <c r="B90" s="25">
        <v>37342</v>
      </c>
      <c r="C90" s="26">
        <v>38135</v>
      </c>
      <c r="D90" s="25">
        <v>39100</v>
      </c>
      <c r="E90" s="25">
        <v>22017</v>
      </c>
      <c r="F90" s="26">
        <v>39100</v>
      </c>
      <c r="G90" s="19"/>
      <c r="H90" s="19"/>
      <c r="I90" s="19"/>
    </row>
    <row r="91" spans="1:9" x14ac:dyDescent="0.25">
      <c r="A91" s="37" t="s">
        <v>91</v>
      </c>
      <c r="B91" s="46">
        <v>132187.64000000001</v>
      </c>
      <c r="C91" s="26">
        <v>158161.88</v>
      </c>
      <c r="D91" s="25">
        <v>150547</v>
      </c>
      <c r="E91" s="25">
        <v>156103</v>
      </c>
      <c r="F91" s="26">
        <v>150056</v>
      </c>
      <c r="G91" s="19"/>
      <c r="H91" s="19"/>
      <c r="I91" s="19"/>
    </row>
    <row r="92" spans="1:9" x14ac:dyDescent="0.25">
      <c r="A92" s="47" t="s">
        <v>92</v>
      </c>
      <c r="B92" s="25">
        <v>9036.5300000000007</v>
      </c>
      <c r="C92" s="26">
        <v>8376.73</v>
      </c>
      <c r="D92" s="25">
        <v>10000</v>
      </c>
      <c r="E92" s="25">
        <v>4645</v>
      </c>
      <c r="F92" s="26">
        <v>10000</v>
      </c>
      <c r="G92" s="19"/>
      <c r="H92" s="19"/>
      <c r="I92" s="19"/>
    </row>
    <row r="93" spans="1:9" x14ac:dyDescent="0.25">
      <c r="A93" s="47" t="s">
        <v>93</v>
      </c>
      <c r="B93" s="25"/>
      <c r="C93" s="26">
        <v>288</v>
      </c>
      <c r="D93" s="25"/>
      <c r="E93" s="25">
        <v>598</v>
      </c>
      <c r="F93" s="26">
        <v>50</v>
      </c>
      <c r="G93" s="19"/>
      <c r="H93" s="19"/>
      <c r="I93" s="19"/>
    </row>
    <row r="94" spans="1:9" x14ac:dyDescent="0.25">
      <c r="A94" s="47" t="s">
        <v>94</v>
      </c>
      <c r="B94" s="25"/>
      <c r="C94" s="26"/>
      <c r="D94" s="25"/>
      <c r="E94" s="25"/>
      <c r="F94" s="26">
        <v>250</v>
      </c>
      <c r="G94" s="19"/>
      <c r="H94" s="19"/>
      <c r="I94" s="19"/>
    </row>
    <row r="95" spans="1:9" x14ac:dyDescent="0.25">
      <c r="A95" s="47" t="s">
        <v>95</v>
      </c>
      <c r="B95" s="25">
        <v>23900.27</v>
      </c>
      <c r="C95" s="26">
        <v>40280.629999999997</v>
      </c>
      <c r="D95" s="25">
        <v>35000</v>
      </c>
      <c r="E95" s="25">
        <v>38320</v>
      </c>
      <c r="F95" s="26">
        <v>35000</v>
      </c>
      <c r="G95" s="19"/>
      <c r="H95" s="19"/>
      <c r="I95" s="19"/>
    </row>
    <row r="96" spans="1:9" x14ac:dyDescent="0.25">
      <c r="A96" s="47" t="s">
        <v>96</v>
      </c>
      <c r="B96" s="25">
        <v>3292.56</v>
      </c>
      <c r="C96" s="26">
        <v>76749.22</v>
      </c>
      <c r="D96" s="25"/>
      <c r="E96" s="25">
        <v>2569</v>
      </c>
      <c r="F96" s="26"/>
      <c r="G96" s="19"/>
      <c r="H96" s="19"/>
      <c r="I96" s="19"/>
    </row>
    <row r="97" spans="1:9" x14ac:dyDescent="0.25">
      <c r="A97" s="47" t="s">
        <v>97</v>
      </c>
      <c r="B97" s="25">
        <v>13292</v>
      </c>
      <c r="C97" s="26"/>
      <c r="D97" s="25"/>
      <c r="E97" s="25"/>
      <c r="F97" s="26"/>
      <c r="G97" s="19"/>
      <c r="H97" s="19"/>
      <c r="I97" s="19"/>
    </row>
    <row r="98" spans="1:9" x14ac:dyDescent="0.25">
      <c r="A98" s="47" t="s">
        <v>98</v>
      </c>
      <c r="B98" s="25"/>
      <c r="C98" s="26"/>
      <c r="D98" s="25"/>
      <c r="E98" s="25">
        <v>238</v>
      </c>
      <c r="F98" s="26"/>
      <c r="G98" s="19"/>
      <c r="H98" s="19"/>
      <c r="I98" s="19"/>
    </row>
    <row r="99" spans="1:9" x14ac:dyDescent="0.25">
      <c r="A99" s="47" t="s">
        <v>99</v>
      </c>
      <c r="B99" s="25">
        <v>29311.43</v>
      </c>
      <c r="C99" s="26">
        <v>27202.04</v>
      </c>
      <c r="D99" s="25"/>
      <c r="E99" s="25">
        <v>15664</v>
      </c>
      <c r="F99" s="26"/>
      <c r="G99" s="19"/>
      <c r="H99" s="19"/>
      <c r="I99" s="19"/>
    </row>
    <row r="100" spans="1:9" x14ac:dyDescent="0.25">
      <c r="A100" s="47" t="s">
        <v>100</v>
      </c>
      <c r="B100" s="25">
        <v>9295.52</v>
      </c>
      <c r="C100" s="26">
        <v>10000</v>
      </c>
      <c r="D100" s="25">
        <v>9000</v>
      </c>
      <c r="E100" s="25">
        <v>11500</v>
      </c>
      <c r="F100" s="26">
        <v>11000</v>
      </c>
      <c r="G100" s="19"/>
      <c r="H100" s="19"/>
      <c r="I100" s="19"/>
    </row>
    <row r="101" spans="1:9" x14ac:dyDescent="0.25">
      <c r="A101" s="158" t="s">
        <v>385</v>
      </c>
      <c r="B101" s="25"/>
      <c r="C101" s="26"/>
      <c r="D101" s="25">
        <v>1000</v>
      </c>
      <c r="E101" s="25">
        <v>1000</v>
      </c>
      <c r="F101" s="26"/>
      <c r="G101" s="19"/>
      <c r="H101" s="19"/>
      <c r="I101" s="19"/>
    </row>
    <row r="102" spans="1:9" x14ac:dyDescent="0.25">
      <c r="A102" s="47" t="s">
        <v>101</v>
      </c>
      <c r="B102" s="25">
        <v>2000</v>
      </c>
      <c r="C102" s="26"/>
      <c r="D102" s="25"/>
      <c r="E102" s="25"/>
      <c r="F102" s="26"/>
      <c r="G102" s="19"/>
      <c r="H102" s="19"/>
      <c r="I102" s="19"/>
    </row>
    <row r="103" spans="1:9" x14ac:dyDescent="0.25">
      <c r="A103" s="47" t="s">
        <v>102</v>
      </c>
      <c r="B103" s="25"/>
      <c r="C103" s="26">
        <v>800</v>
      </c>
      <c r="D103" s="25"/>
      <c r="E103" s="25"/>
      <c r="F103" s="26"/>
      <c r="G103" s="19"/>
      <c r="H103" s="19"/>
      <c r="I103" s="19"/>
    </row>
    <row r="104" spans="1:9" x14ac:dyDescent="0.25">
      <c r="A104" s="47" t="s">
        <v>103</v>
      </c>
      <c r="B104" s="25"/>
      <c r="C104" s="26">
        <v>700</v>
      </c>
      <c r="D104" s="25"/>
      <c r="E104" s="25">
        <v>430</v>
      </c>
      <c r="F104" s="26"/>
      <c r="G104" s="19"/>
      <c r="H104" s="19"/>
      <c r="I104" s="19"/>
    </row>
    <row r="105" spans="1:9" x14ac:dyDescent="0.25">
      <c r="A105" s="47" t="s">
        <v>104</v>
      </c>
      <c r="B105" s="25">
        <v>3500</v>
      </c>
      <c r="C105" s="26">
        <v>2900</v>
      </c>
      <c r="D105" s="25"/>
      <c r="E105" s="25">
        <v>4500</v>
      </c>
      <c r="F105" s="26"/>
      <c r="G105" s="19"/>
      <c r="H105" s="19"/>
      <c r="I105" s="19"/>
    </row>
    <row r="106" spans="1:9" x14ac:dyDescent="0.25">
      <c r="A106" s="47" t="s">
        <v>105</v>
      </c>
      <c r="B106" s="25">
        <v>400</v>
      </c>
      <c r="C106" s="26"/>
      <c r="D106" s="25"/>
      <c r="E106" s="25">
        <v>800</v>
      </c>
      <c r="F106" s="26"/>
      <c r="G106" s="19"/>
      <c r="H106" s="19"/>
      <c r="I106" s="19"/>
    </row>
    <row r="107" spans="1:9" x14ac:dyDescent="0.25">
      <c r="A107" s="47" t="s">
        <v>106</v>
      </c>
      <c r="B107" s="25">
        <v>100</v>
      </c>
      <c r="C107" s="26"/>
      <c r="D107" s="25"/>
      <c r="E107" s="25"/>
      <c r="F107" s="26"/>
      <c r="G107" s="19"/>
      <c r="H107" s="19"/>
      <c r="I107" s="19"/>
    </row>
    <row r="108" spans="1:9" x14ac:dyDescent="0.25">
      <c r="A108" s="47" t="s">
        <v>107</v>
      </c>
      <c r="B108" s="25">
        <v>400</v>
      </c>
      <c r="C108" s="26"/>
      <c r="D108" s="25"/>
      <c r="E108" s="25"/>
      <c r="F108" s="26"/>
      <c r="G108" s="19"/>
      <c r="H108" s="19"/>
      <c r="I108" s="19"/>
    </row>
    <row r="109" spans="1:9" x14ac:dyDescent="0.25">
      <c r="A109" s="47" t="s">
        <v>108</v>
      </c>
      <c r="B109" s="25">
        <v>400</v>
      </c>
      <c r="C109" s="26"/>
      <c r="D109" s="25"/>
      <c r="E109" s="25"/>
      <c r="F109" s="26"/>
      <c r="G109" s="19"/>
      <c r="H109" s="19"/>
      <c r="I109" s="19"/>
    </row>
    <row r="110" spans="1:9" x14ac:dyDescent="0.25">
      <c r="A110" s="158" t="s">
        <v>389</v>
      </c>
      <c r="B110" s="25"/>
      <c r="C110" s="26"/>
      <c r="D110" s="25"/>
      <c r="E110" s="25">
        <v>13000</v>
      </c>
      <c r="F110" s="26"/>
      <c r="G110" s="19"/>
      <c r="H110" s="19"/>
      <c r="I110" s="19"/>
    </row>
    <row r="111" spans="1:9" ht="15.75" thickBot="1" x14ac:dyDescent="0.3">
      <c r="A111" s="48" t="s">
        <v>109</v>
      </c>
      <c r="B111" s="49"/>
      <c r="C111" s="50">
        <v>5000</v>
      </c>
      <c r="D111" s="49"/>
      <c r="E111" s="49"/>
      <c r="F111" s="50"/>
      <c r="G111" s="19"/>
      <c r="H111" s="19"/>
      <c r="I111" s="19"/>
    </row>
    <row r="112" spans="1:9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  <c r="G112" s="19"/>
      <c r="H112" s="19"/>
      <c r="I112" s="19"/>
    </row>
    <row r="113" spans="1:9" x14ac:dyDescent="0.25">
      <c r="A113" s="51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  <c r="G113" s="19"/>
      <c r="H113" s="19"/>
      <c r="I113" s="19"/>
    </row>
    <row r="114" spans="1:9" x14ac:dyDescent="0.25">
      <c r="A114" s="14" t="s">
        <v>112</v>
      </c>
      <c r="B114" s="25">
        <v>436897.41</v>
      </c>
      <c r="C114" s="26">
        <v>268273.05</v>
      </c>
      <c r="D114" s="26">
        <v>198038</v>
      </c>
      <c r="E114" s="26">
        <v>162074</v>
      </c>
      <c r="F114" s="26">
        <v>160000</v>
      </c>
      <c r="G114" s="19"/>
      <c r="H114" s="19"/>
      <c r="I114" s="19"/>
    </row>
    <row r="115" spans="1:9" x14ac:dyDescent="0.25">
      <c r="A115" s="37" t="s">
        <v>113</v>
      </c>
      <c r="B115" s="52">
        <v>9322.5400000000009</v>
      </c>
      <c r="C115" s="26">
        <v>24756.65</v>
      </c>
      <c r="D115" s="26">
        <v>39700</v>
      </c>
      <c r="E115" s="26">
        <v>39820</v>
      </c>
      <c r="F115" s="26">
        <v>30000</v>
      </c>
      <c r="G115" s="19"/>
      <c r="H115" s="19"/>
      <c r="I115" s="19"/>
    </row>
    <row r="116" spans="1:9" x14ac:dyDescent="0.25">
      <c r="A116" s="37" t="s">
        <v>114</v>
      </c>
      <c r="B116" s="52"/>
      <c r="C116" s="26"/>
      <c r="D116" s="26">
        <v>5000</v>
      </c>
      <c r="E116" s="26">
        <v>4644</v>
      </c>
      <c r="F116" s="26"/>
      <c r="G116" s="19"/>
      <c r="H116" s="19"/>
      <c r="I116" s="19"/>
    </row>
    <row r="117" spans="1:9" x14ac:dyDescent="0.25">
      <c r="A117" s="53" t="s">
        <v>115</v>
      </c>
      <c r="B117" s="54">
        <v>315624.86</v>
      </c>
      <c r="C117" s="16">
        <v>114048.13</v>
      </c>
      <c r="D117" s="16">
        <v>563492</v>
      </c>
      <c r="E117" s="16">
        <v>166805</v>
      </c>
      <c r="F117" s="17">
        <v>488900</v>
      </c>
      <c r="G117" s="157"/>
      <c r="H117" s="19"/>
      <c r="I117" s="19"/>
    </row>
    <row r="118" spans="1:9" x14ac:dyDescent="0.25">
      <c r="A118" s="55" t="s">
        <v>116</v>
      </c>
      <c r="B118" s="56">
        <f>SUM(B119:B128)</f>
        <v>0</v>
      </c>
      <c r="C118" s="56">
        <f>SUM(C119:C128)</f>
        <v>421554.89</v>
      </c>
      <c r="D118" s="56">
        <f>SUM(D119:D128)</f>
        <v>2834139</v>
      </c>
      <c r="E118" s="56">
        <v>362597</v>
      </c>
      <c r="F118" s="56">
        <f>SUM(F119:F128)</f>
        <v>3612801</v>
      </c>
      <c r="G118" s="19"/>
      <c r="H118" s="19"/>
      <c r="I118" s="19"/>
    </row>
    <row r="119" spans="1:9" x14ac:dyDescent="0.25">
      <c r="A119" s="14" t="s">
        <v>117</v>
      </c>
      <c r="B119" s="25"/>
      <c r="C119" s="26">
        <v>13200</v>
      </c>
      <c r="D119" s="25"/>
      <c r="E119" s="25"/>
      <c r="F119" s="26"/>
      <c r="G119" s="19"/>
      <c r="H119" s="19"/>
      <c r="I119" s="19"/>
    </row>
    <row r="120" spans="1:9" x14ac:dyDescent="0.25">
      <c r="A120" s="14" t="s">
        <v>118</v>
      </c>
      <c r="B120" s="25"/>
      <c r="C120" s="26">
        <v>218060.65</v>
      </c>
      <c r="D120" s="25"/>
      <c r="E120" s="25"/>
      <c r="F120" s="26"/>
      <c r="G120" s="19"/>
      <c r="H120" s="19"/>
      <c r="I120" s="19"/>
    </row>
    <row r="121" spans="1:9" x14ac:dyDescent="0.25">
      <c r="A121" s="14" t="s">
        <v>119</v>
      </c>
      <c r="B121" s="25"/>
      <c r="C121" s="26"/>
      <c r="D121" s="25">
        <v>9000</v>
      </c>
      <c r="E121" s="25">
        <v>9000</v>
      </c>
      <c r="F121" s="26"/>
      <c r="G121" s="19"/>
      <c r="H121" s="19"/>
      <c r="I121" s="19"/>
    </row>
    <row r="122" spans="1:9" x14ac:dyDescent="0.25">
      <c r="A122" s="14" t="s">
        <v>120</v>
      </c>
      <c r="B122" s="25"/>
      <c r="C122" s="26"/>
      <c r="D122" s="26">
        <v>30000</v>
      </c>
      <c r="E122" s="26">
        <v>27000</v>
      </c>
      <c r="F122" s="26"/>
      <c r="G122" s="19"/>
      <c r="H122" s="19"/>
      <c r="I122" s="19"/>
    </row>
    <row r="123" spans="1:9" x14ac:dyDescent="0.25">
      <c r="A123" s="14" t="s">
        <v>121</v>
      </c>
      <c r="B123" s="25"/>
      <c r="C123" s="26"/>
      <c r="D123" s="52">
        <v>19950</v>
      </c>
      <c r="E123" s="52">
        <v>19924</v>
      </c>
      <c r="F123" s="26"/>
      <c r="G123" s="19"/>
      <c r="H123" s="19"/>
      <c r="I123" s="19"/>
    </row>
    <row r="124" spans="1:9" x14ac:dyDescent="0.25">
      <c r="A124" s="14" t="s">
        <v>122</v>
      </c>
      <c r="B124" s="25"/>
      <c r="C124" s="26"/>
      <c r="D124" s="26">
        <v>306673</v>
      </c>
      <c r="E124" s="26">
        <v>306673</v>
      </c>
      <c r="F124" s="26"/>
      <c r="G124" s="19"/>
      <c r="H124" s="19"/>
      <c r="I124" s="19"/>
    </row>
    <row r="125" spans="1:9" x14ac:dyDescent="0.25">
      <c r="A125" s="14" t="s">
        <v>123</v>
      </c>
      <c r="B125" s="25"/>
      <c r="C125" s="26"/>
      <c r="D125" s="26">
        <v>394135</v>
      </c>
      <c r="E125" s="26"/>
      <c r="F125" s="34">
        <v>771232</v>
      </c>
      <c r="G125" s="19"/>
      <c r="H125" s="19"/>
      <c r="I125" s="19"/>
    </row>
    <row r="126" spans="1:9" x14ac:dyDescent="0.25">
      <c r="A126" s="14" t="s">
        <v>124</v>
      </c>
      <c r="B126" s="25"/>
      <c r="C126" s="23">
        <v>190294.24</v>
      </c>
      <c r="D126" s="26">
        <v>1048711</v>
      </c>
      <c r="E126" s="26"/>
      <c r="F126" s="34">
        <v>935777</v>
      </c>
      <c r="G126" s="157"/>
      <c r="H126" s="19"/>
      <c r="I126" s="19"/>
    </row>
    <row r="127" spans="1:9" x14ac:dyDescent="0.25">
      <c r="A127" s="14" t="s">
        <v>125</v>
      </c>
      <c r="B127" s="25"/>
      <c r="C127" s="23"/>
      <c r="D127" s="26"/>
      <c r="E127" s="26"/>
      <c r="F127" s="34">
        <v>59593</v>
      </c>
      <c r="G127" s="18"/>
      <c r="H127" s="19"/>
      <c r="I127" s="19"/>
    </row>
    <row r="128" spans="1:9" ht="15.75" thickBot="1" x14ac:dyDescent="0.3">
      <c r="A128" s="14" t="s">
        <v>126</v>
      </c>
      <c r="B128" s="49"/>
      <c r="C128" s="57"/>
      <c r="D128" s="26">
        <v>1025670</v>
      </c>
      <c r="E128" s="26"/>
      <c r="F128" s="34">
        <v>1846199</v>
      </c>
      <c r="G128" s="19"/>
      <c r="H128" s="19"/>
      <c r="I128" s="19"/>
    </row>
    <row r="129" spans="1:9" ht="16.5" thickBot="1" x14ac:dyDescent="0.3">
      <c r="A129" s="58" t="s">
        <v>127</v>
      </c>
      <c r="B129" s="59">
        <f>SUM(B130:B131)</f>
        <v>1094060.6099999999</v>
      </c>
      <c r="C129" s="59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  <c r="G129" s="19"/>
      <c r="H129" s="19"/>
      <c r="I129" s="19"/>
    </row>
    <row r="130" spans="1:9" x14ac:dyDescent="0.25">
      <c r="A130" s="14" t="s">
        <v>128</v>
      </c>
      <c r="B130" s="36">
        <v>277663</v>
      </c>
      <c r="C130" s="26">
        <v>97009.26</v>
      </c>
      <c r="D130" s="26">
        <v>144727</v>
      </c>
      <c r="E130" s="26">
        <v>144727</v>
      </c>
      <c r="F130" s="34">
        <v>76000</v>
      </c>
      <c r="G130" s="157"/>
      <c r="H130" s="19"/>
      <c r="I130" s="19"/>
    </row>
    <row r="131" spans="1:9" ht="15.75" thickBot="1" x14ac:dyDescent="0.3">
      <c r="A131" s="14" t="s">
        <v>129</v>
      </c>
      <c r="B131" s="50">
        <v>816397.61</v>
      </c>
      <c r="C131" s="60">
        <v>256389.15</v>
      </c>
      <c r="D131" s="50">
        <v>430000</v>
      </c>
      <c r="E131" s="50">
        <v>430000</v>
      </c>
      <c r="F131" s="50">
        <v>400000</v>
      </c>
      <c r="G131" s="19"/>
      <c r="H131" s="19"/>
      <c r="I131" s="19"/>
    </row>
    <row r="132" spans="1:9" ht="16.5" thickBot="1" x14ac:dyDescent="0.3">
      <c r="A132" s="61" t="s">
        <v>130</v>
      </c>
      <c r="B132" s="62">
        <f>B112+B3+B129</f>
        <v>12467140.450000001</v>
      </c>
      <c r="C132" s="63">
        <f>C129+C112+C3</f>
        <v>12098829.43</v>
      </c>
      <c r="D132" s="63">
        <f>D3+D112+D129</f>
        <v>15903556</v>
      </c>
      <c r="E132" s="63">
        <v>12503222</v>
      </c>
      <c r="F132" s="63">
        <f>F3+F112+F129</f>
        <v>16458438</v>
      </c>
      <c r="G132" s="19"/>
      <c r="H132" s="19"/>
      <c r="I132" s="19"/>
    </row>
    <row r="133" spans="1:9" x14ac:dyDescent="0.25">
      <c r="A133" s="64"/>
      <c r="B133" s="44"/>
      <c r="C133" s="44"/>
      <c r="D133" s="65"/>
      <c r="E133" s="65"/>
      <c r="G133" s="19"/>
      <c r="H133" s="19"/>
      <c r="I133" s="19"/>
    </row>
    <row r="134" spans="1:9" x14ac:dyDescent="0.25">
      <c r="A134" s="66"/>
      <c r="B134" s="66"/>
      <c r="C134" s="66"/>
      <c r="D134" s="65"/>
      <c r="E134" s="65"/>
      <c r="G134" s="19"/>
      <c r="H134" s="19"/>
      <c r="I134" s="19"/>
    </row>
    <row r="135" spans="1:9" x14ac:dyDescent="0.25">
      <c r="A135" s="67"/>
      <c r="B135" s="44"/>
      <c r="C135" s="44"/>
      <c r="D135" s="65"/>
      <c r="E135" s="65"/>
    </row>
    <row r="136" spans="1:9" x14ac:dyDescent="0.25">
      <c r="B136" s="44"/>
      <c r="C136" s="44"/>
      <c r="D136" s="65"/>
      <c r="E136" s="65"/>
    </row>
    <row r="137" spans="1:9" x14ac:dyDescent="0.25">
      <c r="B137" s="44"/>
      <c r="C137" s="44"/>
      <c r="D137" s="65"/>
      <c r="E137" s="65"/>
    </row>
    <row r="138" spans="1:9" x14ac:dyDescent="0.25">
      <c r="B138" s="44"/>
      <c r="C138" s="44"/>
      <c r="D138" s="65"/>
      <c r="E138" s="65"/>
    </row>
    <row r="139" spans="1:9" x14ac:dyDescent="0.25">
      <c r="B139" s="44"/>
      <c r="C139" s="44"/>
      <c r="D139" s="65"/>
      <c r="E139" s="65"/>
    </row>
    <row r="140" spans="1:9" x14ac:dyDescent="0.25">
      <c r="B140" s="44"/>
      <c r="C140" s="44"/>
      <c r="D140" s="65"/>
      <c r="E140" s="65"/>
    </row>
    <row r="141" spans="1:9" x14ac:dyDescent="0.25">
      <c r="B141" s="44"/>
      <c r="C141" s="44"/>
      <c r="D141" s="65"/>
      <c r="E141" s="65"/>
    </row>
    <row r="142" spans="1:9" x14ac:dyDescent="0.25">
      <c r="B142" s="44"/>
      <c r="C142" s="44"/>
      <c r="D142" s="65"/>
      <c r="E142" s="65"/>
    </row>
    <row r="143" spans="1:9" x14ac:dyDescent="0.25">
      <c r="B143" s="44"/>
      <c r="C143" s="44"/>
      <c r="D143" s="65"/>
      <c r="E143" s="65"/>
    </row>
    <row r="144" spans="1:9" x14ac:dyDescent="0.25">
      <c r="B144" s="44"/>
      <c r="C144" s="44"/>
      <c r="D144" s="65"/>
      <c r="E144" s="65"/>
    </row>
    <row r="145" spans="2:5" x14ac:dyDescent="0.25">
      <c r="B145" s="44"/>
      <c r="C145" s="44"/>
      <c r="D145" s="65"/>
      <c r="E145" s="65"/>
    </row>
    <row r="146" spans="2:5" x14ac:dyDescent="0.25">
      <c r="B146" s="44"/>
      <c r="C146" s="44"/>
      <c r="D146" s="65"/>
      <c r="E146" s="65"/>
    </row>
    <row r="147" spans="2:5" x14ac:dyDescent="0.25">
      <c r="B147" s="44"/>
      <c r="C147" s="44"/>
      <c r="D147" s="65"/>
      <c r="E147" s="65"/>
    </row>
    <row r="148" spans="2:5" x14ac:dyDescent="0.25">
      <c r="B148" s="44"/>
      <c r="C148" s="44"/>
      <c r="D148" s="65"/>
      <c r="E148" s="65"/>
    </row>
    <row r="149" spans="2:5" x14ac:dyDescent="0.25">
      <c r="B149" s="44"/>
      <c r="C149" s="44"/>
      <c r="D149" s="65"/>
      <c r="E149" s="65"/>
    </row>
    <row r="150" spans="2:5" x14ac:dyDescent="0.25">
      <c r="B150" s="44"/>
      <c r="C150" s="44"/>
      <c r="D150" s="65"/>
      <c r="E150" s="65"/>
    </row>
    <row r="151" spans="2:5" x14ac:dyDescent="0.25">
      <c r="B151" s="44"/>
      <c r="C151" s="44"/>
      <c r="D151" s="65"/>
      <c r="E151" s="65"/>
    </row>
    <row r="152" spans="2:5" x14ac:dyDescent="0.25">
      <c r="B152" s="44"/>
      <c r="C152" s="44"/>
      <c r="D152" s="65"/>
      <c r="E152" s="65"/>
    </row>
    <row r="153" spans="2:5" x14ac:dyDescent="0.25">
      <c r="B153" s="44"/>
      <c r="C153" s="44"/>
      <c r="D153" s="65"/>
      <c r="E153" s="65"/>
    </row>
    <row r="154" spans="2:5" x14ac:dyDescent="0.25">
      <c r="B154" s="44"/>
      <c r="C154" s="44"/>
      <c r="D154" s="65"/>
      <c r="E154" s="65"/>
    </row>
    <row r="155" spans="2:5" x14ac:dyDescent="0.25">
      <c r="B155" s="44"/>
      <c r="C155" s="44"/>
      <c r="D155" s="65"/>
      <c r="E155" s="65"/>
    </row>
    <row r="156" spans="2:5" x14ac:dyDescent="0.25">
      <c r="B156" s="44"/>
      <c r="C156" s="44"/>
      <c r="D156" s="65"/>
      <c r="E156" s="65"/>
    </row>
    <row r="157" spans="2:5" x14ac:dyDescent="0.25">
      <c r="B157" s="44"/>
      <c r="C157" s="44"/>
      <c r="D157" s="65"/>
      <c r="E157" s="65"/>
    </row>
    <row r="158" spans="2:5" x14ac:dyDescent="0.25">
      <c r="B158" s="44"/>
      <c r="C158" s="44"/>
      <c r="D158" s="65"/>
      <c r="E158" s="65"/>
    </row>
    <row r="159" spans="2:5" x14ac:dyDescent="0.25">
      <c r="B159" s="44"/>
      <c r="C159" s="44"/>
      <c r="D159" s="65"/>
      <c r="E159" s="65"/>
    </row>
    <row r="160" spans="2:5" x14ac:dyDescent="0.25">
      <c r="B160" s="44"/>
      <c r="C160" s="44"/>
      <c r="D160" s="65"/>
      <c r="E160" s="65"/>
    </row>
    <row r="161" spans="2:5" x14ac:dyDescent="0.25">
      <c r="B161" s="44"/>
      <c r="C161" s="44"/>
      <c r="D161" s="65"/>
      <c r="E161" s="65"/>
    </row>
    <row r="162" spans="2:5" x14ac:dyDescent="0.25">
      <c r="B162" s="44"/>
      <c r="C162" s="44"/>
      <c r="D162" s="65"/>
      <c r="E162" s="65"/>
    </row>
    <row r="163" spans="2:5" x14ac:dyDescent="0.25">
      <c r="B163" s="44"/>
      <c r="C163" s="44"/>
      <c r="D163" s="65"/>
      <c r="E163" s="65"/>
    </row>
    <row r="164" spans="2:5" x14ac:dyDescent="0.25">
      <c r="B164" s="44"/>
      <c r="C164" s="44"/>
      <c r="D164" s="65"/>
      <c r="E164" s="65"/>
    </row>
    <row r="165" spans="2:5" x14ac:dyDescent="0.25">
      <c r="B165" s="44"/>
      <c r="C165" s="44"/>
      <c r="D165" s="65"/>
      <c r="E165" s="65"/>
    </row>
    <row r="166" spans="2:5" x14ac:dyDescent="0.25">
      <c r="B166" s="44"/>
      <c r="C166" s="44"/>
      <c r="D166" s="65"/>
      <c r="E166" s="65"/>
    </row>
    <row r="167" spans="2:5" x14ac:dyDescent="0.25">
      <c r="B167" s="44"/>
      <c r="C167" s="44"/>
      <c r="D167" s="65"/>
      <c r="E167" s="65"/>
    </row>
    <row r="168" spans="2:5" x14ac:dyDescent="0.25">
      <c r="B168" s="44"/>
      <c r="C168" s="44"/>
      <c r="D168" s="65"/>
      <c r="E168" s="65"/>
    </row>
    <row r="169" spans="2:5" x14ac:dyDescent="0.25">
      <c r="B169" s="44"/>
      <c r="C169" s="44"/>
      <c r="D169" s="65"/>
      <c r="E169" s="65"/>
    </row>
    <row r="170" spans="2:5" x14ac:dyDescent="0.25">
      <c r="B170" s="44"/>
      <c r="C170" s="44"/>
      <c r="D170" s="65"/>
      <c r="E170" s="65"/>
    </row>
    <row r="171" spans="2:5" x14ac:dyDescent="0.25">
      <c r="B171" s="44"/>
      <c r="C171" s="44"/>
      <c r="D171" s="65"/>
      <c r="E171" s="65"/>
    </row>
    <row r="172" spans="2:5" x14ac:dyDescent="0.25">
      <c r="B172" s="44"/>
      <c r="C172" s="44"/>
      <c r="D172" s="65"/>
      <c r="E172" s="65"/>
    </row>
    <row r="173" spans="2:5" x14ac:dyDescent="0.25">
      <c r="B173" s="44"/>
      <c r="C173" s="44"/>
      <c r="D173" s="65"/>
      <c r="E173" s="65"/>
    </row>
    <row r="174" spans="2:5" x14ac:dyDescent="0.25">
      <c r="B174" s="44"/>
      <c r="C174" s="44"/>
      <c r="D174" s="65"/>
      <c r="E174" s="65"/>
    </row>
    <row r="175" spans="2:5" x14ac:dyDescent="0.25">
      <c r="B175" s="44"/>
      <c r="C175" s="44"/>
      <c r="D175" s="65"/>
      <c r="E175" s="65"/>
    </row>
    <row r="176" spans="2:5" x14ac:dyDescent="0.25">
      <c r="B176" s="44"/>
      <c r="C176" s="44"/>
      <c r="D176" s="65"/>
      <c r="E176" s="65"/>
    </row>
    <row r="177" spans="2:5" x14ac:dyDescent="0.25">
      <c r="B177" s="44"/>
      <c r="C177" s="44"/>
      <c r="D177" s="65"/>
      <c r="E177" s="65"/>
    </row>
    <row r="178" spans="2:5" x14ac:dyDescent="0.25">
      <c r="B178" s="44"/>
      <c r="C178" s="44"/>
      <c r="D178" s="65"/>
      <c r="E178" s="65"/>
    </row>
    <row r="179" spans="2:5" x14ac:dyDescent="0.25">
      <c r="B179" s="44"/>
      <c r="C179" s="44"/>
      <c r="D179" s="65"/>
      <c r="E179" s="65"/>
    </row>
    <row r="180" spans="2:5" x14ac:dyDescent="0.25">
      <c r="B180" s="44"/>
      <c r="C180" s="44"/>
      <c r="D180" s="65"/>
      <c r="E180" s="65"/>
    </row>
    <row r="181" spans="2:5" x14ac:dyDescent="0.25">
      <c r="B181" s="44"/>
      <c r="C181" s="44"/>
      <c r="D181" s="65"/>
      <c r="E181" s="65"/>
    </row>
    <row r="182" spans="2:5" x14ac:dyDescent="0.25">
      <c r="B182" s="44"/>
      <c r="C182" s="44"/>
      <c r="D182" s="65"/>
      <c r="E182" s="65"/>
    </row>
    <row r="183" spans="2:5" x14ac:dyDescent="0.25">
      <c r="B183" s="44"/>
      <c r="C183" s="44"/>
      <c r="D183" s="65"/>
      <c r="E183" s="65"/>
    </row>
    <row r="184" spans="2:5" x14ac:dyDescent="0.25">
      <c r="B184" s="44"/>
      <c r="C184" s="44"/>
      <c r="D184" s="65"/>
      <c r="E184" s="65"/>
    </row>
    <row r="185" spans="2:5" x14ac:dyDescent="0.25">
      <c r="B185" s="44"/>
      <c r="C185" s="44"/>
      <c r="D185" s="65"/>
      <c r="E185" s="65"/>
    </row>
    <row r="186" spans="2:5" x14ac:dyDescent="0.25">
      <c r="B186" s="44"/>
      <c r="C186" s="44"/>
      <c r="D186" s="65"/>
      <c r="E186" s="65"/>
    </row>
    <row r="187" spans="2:5" x14ac:dyDescent="0.25">
      <c r="B187" s="44"/>
      <c r="C187" s="44"/>
      <c r="D187" s="65"/>
      <c r="E187" s="65"/>
    </row>
    <row r="188" spans="2:5" x14ac:dyDescent="0.25">
      <c r="B188" s="44"/>
      <c r="C188" s="44"/>
      <c r="D188" s="65"/>
      <c r="E188" s="65"/>
    </row>
    <row r="189" spans="2:5" x14ac:dyDescent="0.25">
      <c r="B189" s="44"/>
      <c r="C189" s="44"/>
      <c r="D189" s="65"/>
      <c r="E189" s="65"/>
    </row>
    <row r="190" spans="2:5" x14ac:dyDescent="0.25">
      <c r="B190" s="44"/>
      <c r="C190" s="44"/>
      <c r="D190" s="65"/>
      <c r="E190" s="65"/>
    </row>
    <row r="191" spans="2:5" x14ac:dyDescent="0.25">
      <c r="B191" s="44"/>
      <c r="C191" s="44"/>
      <c r="D191" s="65"/>
      <c r="E191" s="65"/>
    </row>
    <row r="192" spans="2:5" x14ac:dyDescent="0.25">
      <c r="B192" s="44"/>
      <c r="C192" s="44"/>
      <c r="D192" s="65"/>
      <c r="E192" s="65"/>
    </row>
    <row r="193" spans="2:5" x14ac:dyDescent="0.25">
      <c r="B193" s="44"/>
      <c r="C193" s="44"/>
      <c r="D193" s="65"/>
      <c r="E193" s="65"/>
    </row>
    <row r="194" spans="2:5" x14ac:dyDescent="0.25">
      <c r="B194" s="44"/>
      <c r="C194" s="44"/>
      <c r="D194" s="65"/>
      <c r="E194" s="65"/>
    </row>
    <row r="195" spans="2:5" x14ac:dyDescent="0.25">
      <c r="B195" s="44"/>
      <c r="C195" s="44"/>
      <c r="D195" s="65"/>
      <c r="E195" s="65"/>
    </row>
    <row r="196" spans="2:5" x14ac:dyDescent="0.25">
      <c r="B196" s="44"/>
      <c r="C196" s="44"/>
      <c r="D196" s="65"/>
      <c r="E196" s="65"/>
    </row>
    <row r="197" spans="2:5" x14ac:dyDescent="0.25">
      <c r="B197" s="44"/>
      <c r="C197" s="44"/>
      <c r="D197" s="65"/>
      <c r="E197" s="65"/>
    </row>
    <row r="198" spans="2:5" x14ac:dyDescent="0.25">
      <c r="B198" s="44"/>
      <c r="C198" s="44"/>
      <c r="D198" s="65"/>
      <c r="E198" s="65"/>
    </row>
    <row r="199" spans="2:5" x14ac:dyDescent="0.25">
      <c r="B199" s="44"/>
      <c r="C199" s="44"/>
      <c r="D199" s="65"/>
      <c r="E199" s="65"/>
    </row>
    <row r="200" spans="2:5" x14ac:dyDescent="0.25">
      <c r="B200" s="44"/>
      <c r="C200" s="44"/>
      <c r="D200" s="65"/>
      <c r="E200" s="65"/>
    </row>
    <row r="201" spans="2:5" x14ac:dyDescent="0.25">
      <c r="B201" s="44"/>
      <c r="C201" s="44"/>
      <c r="D201" s="65"/>
      <c r="E201" s="65"/>
    </row>
    <row r="202" spans="2:5" x14ac:dyDescent="0.25">
      <c r="B202" s="44"/>
      <c r="C202" s="44"/>
      <c r="D202" s="65"/>
      <c r="E202" s="65"/>
    </row>
    <row r="203" spans="2:5" x14ac:dyDescent="0.25">
      <c r="B203" s="44"/>
      <c r="C203" s="44"/>
      <c r="D203" s="65"/>
      <c r="E203" s="65"/>
    </row>
    <row r="204" spans="2:5" x14ac:dyDescent="0.25">
      <c r="B204" s="44"/>
      <c r="C204" s="44"/>
      <c r="D204" s="65"/>
      <c r="E204" s="65"/>
    </row>
    <row r="205" spans="2:5" x14ac:dyDescent="0.25">
      <c r="B205" s="44"/>
      <c r="C205" s="44"/>
      <c r="D205" s="65"/>
      <c r="E205" s="65"/>
    </row>
    <row r="206" spans="2:5" x14ac:dyDescent="0.25">
      <c r="B206" s="44"/>
      <c r="C206" s="44"/>
      <c r="D206" s="65"/>
      <c r="E206" s="65"/>
    </row>
    <row r="207" spans="2:5" x14ac:dyDescent="0.25">
      <c r="B207" s="44"/>
      <c r="C207" s="44"/>
      <c r="D207" s="65"/>
      <c r="E207" s="65"/>
    </row>
    <row r="208" spans="2:5" x14ac:dyDescent="0.25">
      <c r="B208" s="44"/>
      <c r="C208" s="44"/>
      <c r="D208" s="65"/>
      <c r="E208" s="65"/>
    </row>
    <row r="209" spans="2:5" x14ac:dyDescent="0.25">
      <c r="B209" s="44"/>
      <c r="C209" s="44"/>
      <c r="D209" s="65"/>
      <c r="E209" s="65"/>
    </row>
    <row r="210" spans="2:5" x14ac:dyDescent="0.25">
      <c r="B210" s="44"/>
      <c r="C210" s="44"/>
      <c r="D210" s="65"/>
      <c r="E210" s="65"/>
    </row>
    <row r="211" spans="2:5" x14ac:dyDescent="0.25">
      <c r="B211" s="44"/>
      <c r="C211" s="44"/>
      <c r="D211" s="65"/>
      <c r="E211" s="65"/>
    </row>
    <row r="212" spans="2:5" x14ac:dyDescent="0.25">
      <c r="B212" s="44"/>
      <c r="C212" s="44"/>
      <c r="D212" s="65"/>
      <c r="E212" s="65"/>
    </row>
    <row r="213" spans="2:5" x14ac:dyDescent="0.25">
      <c r="B213" s="44"/>
      <c r="C213" s="44"/>
      <c r="D213" s="65"/>
      <c r="E213" s="65"/>
    </row>
    <row r="214" spans="2:5" x14ac:dyDescent="0.25">
      <c r="B214" s="44"/>
      <c r="C214" s="44"/>
      <c r="D214" s="65"/>
      <c r="E214" s="65"/>
    </row>
    <row r="215" spans="2:5" x14ac:dyDescent="0.25">
      <c r="B215" s="44"/>
      <c r="C215" s="44"/>
      <c r="D215" s="65"/>
      <c r="E215" s="65"/>
    </row>
    <row r="216" spans="2:5" x14ac:dyDescent="0.25">
      <c r="B216" s="44"/>
      <c r="C216" s="44"/>
      <c r="D216" s="65"/>
      <c r="E216" s="65"/>
    </row>
    <row r="217" spans="2:5" x14ac:dyDescent="0.25">
      <c r="B217" s="44"/>
      <c r="C217" s="44"/>
      <c r="D217" s="65"/>
      <c r="E217" s="65"/>
    </row>
    <row r="218" spans="2:5" x14ac:dyDescent="0.25">
      <c r="B218" s="44"/>
      <c r="C218" s="44"/>
      <c r="D218" s="65"/>
      <c r="E218" s="65"/>
    </row>
    <row r="219" spans="2:5" x14ac:dyDescent="0.25">
      <c r="B219" s="44"/>
      <c r="C219" s="44"/>
      <c r="D219" s="65"/>
      <c r="E219" s="65"/>
    </row>
    <row r="220" spans="2:5" x14ac:dyDescent="0.25">
      <c r="B220" s="44"/>
      <c r="C220" s="44"/>
      <c r="D220" s="65"/>
      <c r="E220" s="65"/>
    </row>
    <row r="221" spans="2:5" x14ac:dyDescent="0.25">
      <c r="B221" s="44"/>
      <c r="C221" s="44"/>
      <c r="D221" s="65"/>
      <c r="E221" s="65"/>
    </row>
    <row r="222" spans="2:5" x14ac:dyDescent="0.25">
      <c r="B222" s="44"/>
      <c r="C222" s="44"/>
      <c r="D222" s="65"/>
      <c r="E222" s="65"/>
    </row>
    <row r="223" spans="2:5" x14ac:dyDescent="0.25">
      <c r="B223" s="44"/>
      <c r="C223" s="44"/>
      <c r="D223" s="65"/>
      <c r="E223" s="65"/>
    </row>
    <row r="224" spans="2:5" x14ac:dyDescent="0.25">
      <c r="B224" s="44"/>
      <c r="C224" s="44"/>
      <c r="D224" s="65"/>
      <c r="E224" s="65"/>
    </row>
    <row r="225" spans="2:5" x14ac:dyDescent="0.25">
      <c r="B225" s="44"/>
      <c r="C225" s="44"/>
      <c r="D225" s="65"/>
      <c r="E225" s="65"/>
    </row>
    <row r="226" spans="2:5" x14ac:dyDescent="0.25">
      <c r="B226" s="44"/>
      <c r="C226" s="44"/>
      <c r="D226" s="65"/>
      <c r="E226" s="65"/>
    </row>
    <row r="227" spans="2:5" x14ac:dyDescent="0.25">
      <c r="B227" s="44"/>
      <c r="C227" s="44"/>
      <c r="D227" s="65"/>
      <c r="E227" s="65"/>
    </row>
    <row r="228" spans="2:5" x14ac:dyDescent="0.25">
      <c r="B228" s="44"/>
      <c r="C228" s="44"/>
      <c r="D228" s="65"/>
      <c r="E228" s="65"/>
    </row>
    <row r="229" spans="2:5" x14ac:dyDescent="0.25">
      <c r="B229" s="44"/>
      <c r="C229" s="44"/>
      <c r="D229" s="65"/>
      <c r="E229" s="65"/>
    </row>
    <row r="230" spans="2:5" x14ac:dyDescent="0.25">
      <c r="B230" s="44"/>
      <c r="C230" s="44"/>
      <c r="D230" s="65"/>
      <c r="E230" s="65"/>
    </row>
    <row r="231" spans="2:5" x14ac:dyDescent="0.25">
      <c r="B231" s="44"/>
      <c r="C231" s="44"/>
      <c r="D231" s="65"/>
      <c r="E231" s="65"/>
    </row>
    <row r="232" spans="2:5" x14ac:dyDescent="0.25">
      <c r="B232" s="44"/>
      <c r="C232" s="44"/>
      <c r="D232" s="65"/>
      <c r="E232" s="65"/>
    </row>
    <row r="233" spans="2:5" x14ac:dyDescent="0.25">
      <c r="B233" s="44"/>
      <c r="C233" s="44"/>
      <c r="D233" s="65"/>
      <c r="E233" s="65"/>
    </row>
    <row r="234" spans="2:5" x14ac:dyDescent="0.25">
      <c r="B234" s="44"/>
      <c r="C234" s="44"/>
      <c r="D234" s="65"/>
      <c r="E234" s="65"/>
    </row>
    <row r="235" spans="2:5" x14ac:dyDescent="0.25">
      <c r="B235" s="44"/>
      <c r="C235" s="44"/>
      <c r="D235" s="65"/>
      <c r="E235" s="65"/>
    </row>
    <row r="236" spans="2:5" x14ac:dyDescent="0.25">
      <c r="B236" s="44"/>
      <c r="C236" s="44"/>
      <c r="D236" s="65"/>
      <c r="E236" s="65"/>
    </row>
    <row r="237" spans="2:5" x14ac:dyDescent="0.25">
      <c r="B237" s="44"/>
      <c r="C237" s="44"/>
      <c r="D237" s="65"/>
      <c r="E237" s="65"/>
    </row>
    <row r="238" spans="2:5" x14ac:dyDescent="0.25">
      <c r="B238" s="44"/>
      <c r="C238" s="44"/>
      <c r="D238" s="65"/>
      <c r="E238" s="65"/>
    </row>
    <row r="239" spans="2:5" x14ac:dyDescent="0.25">
      <c r="B239" s="44"/>
      <c r="C239" s="44"/>
      <c r="D239" s="65"/>
      <c r="E239" s="65"/>
    </row>
    <row r="240" spans="2:5" x14ac:dyDescent="0.25">
      <c r="B240" s="44"/>
      <c r="C240" s="44"/>
      <c r="D240" s="65"/>
      <c r="E240" s="65"/>
    </row>
    <row r="241" spans="2:5" x14ac:dyDescent="0.25">
      <c r="B241" s="44"/>
      <c r="C241" s="44"/>
      <c r="D241" s="65"/>
      <c r="E241" s="65"/>
    </row>
    <row r="242" spans="2:5" x14ac:dyDescent="0.25">
      <c r="B242" s="44"/>
      <c r="C242" s="44"/>
      <c r="D242" s="65"/>
      <c r="E242" s="65"/>
    </row>
    <row r="243" spans="2:5" x14ac:dyDescent="0.25">
      <c r="B243" s="44"/>
      <c r="C243" s="44"/>
      <c r="D243" s="65"/>
      <c r="E243" s="65"/>
    </row>
    <row r="244" spans="2:5" x14ac:dyDescent="0.25">
      <c r="B244" s="44"/>
      <c r="C244" s="44"/>
      <c r="D244" s="65"/>
      <c r="E244" s="65"/>
    </row>
    <row r="245" spans="2:5" x14ac:dyDescent="0.25">
      <c r="B245" s="44"/>
      <c r="C245" s="44"/>
      <c r="D245" s="65"/>
      <c r="E245" s="65"/>
    </row>
    <row r="246" spans="2:5" x14ac:dyDescent="0.25">
      <c r="B246" s="44"/>
      <c r="C246" s="44"/>
      <c r="D246" s="65"/>
      <c r="E246" s="65"/>
    </row>
    <row r="247" spans="2:5" x14ac:dyDescent="0.25">
      <c r="B247" s="44"/>
      <c r="C247" s="44"/>
      <c r="D247" s="65"/>
      <c r="E247" s="65"/>
    </row>
    <row r="248" spans="2:5" x14ac:dyDescent="0.25">
      <c r="B248" s="44"/>
      <c r="C248" s="44"/>
      <c r="D248" s="65"/>
      <c r="E248" s="65"/>
    </row>
    <row r="249" spans="2:5" x14ac:dyDescent="0.25">
      <c r="B249" s="44"/>
      <c r="C249" s="44"/>
      <c r="D249" s="65"/>
      <c r="E249" s="65"/>
    </row>
    <row r="250" spans="2:5" x14ac:dyDescent="0.25">
      <c r="B250" s="44"/>
      <c r="C250" s="44"/>
      <c r="D250" s="65"/>
      <c r="E250" s="65"/>
    </row>
    <row r="251" spans="2:5" x14ac:dyDescent="0.25">
      <c r="B251" s="44"/>
      <c r="C251" s="44"/>
      <c r="D251" s="65"/>
      <c r="E251" s="65"/>
    </row>
    <row r="252" spans="2:5" x14ac:dyDescent="0.25">
      <c r="B252" s="44"/>
      <c r="C252" s="44"/>
      <c r="D252" s="65"/>
      <c r="E252" s="65"/>
    </row>
    <row r="253" spans="2:5" x14ac:dyDescent="0.25">
      <c r="B253" s="44"/>
      <c r="C253" s="44"/>
      <c r="D253" s="65"/>
      <c r="E253" s="65"/>
    </row>
    <row r="254" spans="2:5" x14ac:dyDescent="0.25">
      <c r="B254" s="44"/>
      <c r="C254" s="44"/>
      <c r="D254" s="65"/>
      <c r="E254" s="65"/>
    </row>
    <row r="255" spans="2:5" x14ac:dyDescent="0.25">
      <c r="B255" s="44"/>
      <c r="C255" s="44"/>
      <c r="D255" s="65"/>
      <c r="E255" s="65"/>
    </row>
    <row r="256" spans="2:5" x14ac:dyDescent="0.25">
      <c r="B256" s="44"/>
      <c r="C256" s="44"/>
      <c r="D256" s="65"/>
      <c r="E256" s="65"/>
    </row>
    <row r="257" spans="2:5" x14ac:dyDescent="0.25">
      <c r="B257" s="44"/>
      <c r="C257" s="44"/>
      <c r="D257" s="65"/>
      <c r="E257" s="65"/>
    </row>
    <row r="258" spans="2:5" x14ac:dyDescent="0.25">
      <c r="B258" s="44"/>
      <c r="C258" s="44"/>
      <c r="D258" s="65"/>
      <c r="E258" s="65"/>
    </row>
    <row r="259" spans="2:5" x14ac:dyDescent="0.25">
      <c r="B259" s="44"/>
      <c r="C259" s="44"/>
      <c r="D259" s="65"/>
      <c r="E259" s="65"/>
    </row>
    <row r="260" spans="2:5" x14ac:dyDescent="0.25">
      <c r="B260" s="44"/>
      <c r="C260" s="44"/>
      <c r="D260" s="65"/>
      <c r="E260" s="65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68" hidden="1" customWidth="1"/>
    <col min="2" max="2" width="18.85546875" style="68" customWidth="1"/>
    <col min="3" max="3" width="52.28515625" style="68" customWidth="1"/>
    <col min="4" max="4" width="11.7109375" style="69" customWidth="1"/>
    <col min="5" max="5" width="11.42578125" style="69" customWidth="1"/>
    <col min="6" max="7" width="9.140625" style="68"/>
    <col min="8" max="9" width="10.140625" style="68" customWidth="1"/>
    <col min="10" max="11" width="9.140625" style="68"/>
    <col min="12" max="13" width="12.7109375" style="70" customWidth="1"/>
    <col min="14" max="14" width="11.7109375" style="71" customWidth="1"/>
    <col min="15" max="19" width="10.140625" style="71" customWidth="1"/>
    <col min="20" max="21" width="12.7109375" style="70" customWidth="1"/>
    <col min="22" max="22" width="11.7109375" style="71" customWidth="1"/>
    <col min="23" max="23" width="10.140625" style="71" customWidth="1"/>
    <col min="24" max="16384" width="9.140625" style="68"/>
  </cols>
  <sheetData>
    <row r="1" spans="1:23" x14ac:dyDescent="0.2">
      <c r="A1" s="72"/>
      <c r="E1" s="70"/>
    </row>
    <row r="2" spans="1:23" ht="15.75" x14ac:dyDescent="0.25">
      <c r="A2" s="72"/>
      <c r="B2" s="73"/>
      <c r="C2" s="74"/>
      <c r="D2" s="75"/>
      <c r="E2" s="75"/>
      <c r="F2" s="76"/>
      <c r="L2" s="77"/>
      <c r="M2" s="77"/>
      <c r="N2" s="78"/>
      <c r="O2" s="79"/>
      <c r="P2" s="79"/>
      <c r="Q2" s="79"/>
      <c r="R2" s="79"/>
      <c r="S2" s="79"/>
      <c r="T2" s="77"/>
      <c r="U2" s="77"/>
      <c r="V2" s="78"/>
      <c r="W2" s="79"/>
    </row>
    <row r="3" spans="1:23" ht="18" x14ac:dyDescent="0.25">
      <c r="A3" s="80"/>
      <c r="B3" s="81" t="s">
        <v>131</v>
      </c>
      <c r="C3" s="81"/>
      <c r="D3" s="81"/>
      <c r="E3" s="81"/>
      <c r="L3" s="71"/>
      <c r="M3" s="71"/>
      <c r="T3" s="71"/>
      <c r="U3" s="71"/>
    </row>
    <row r="4" spans="1:23" ht="13.5" thickBot="1" x14ac:dyDescent="0.25">
      <c r="A4" s="80"/>
      <c r="C4" s="82"/>
      <c r="D4" s="70"/>
      <c r="E4" s="70"/>
      <c r="F4" s="83"/>
      <c r="G4" s="84"/>
      <c r="H4" s="83"/>
      <c r="I4" s="84"/>
      <c r="J4" s="84"/>
      <c r="K4" s="84"/>
      <c r="N4" s="83"/>
      <c r="O4" s="83"/>
      <c r="P4" s="83"/>
      <c r="Q4" s="83"/>
      <c r="R4" s="83"/>
      <c r="S4" s="83"/>
      <c r="V4" s="83"/>
      <c r="W4" s="83"/>
    </row>
    <row r="5" spans="1:23" ht="13.5" thickBot="1" x14ac:dyDescent="0.25">
      <c r="A5" s="80"/>
      <c r="D5" s="632" t="s">
        <v>132</v>
      </c>
      <c r="E5" s="632"/>
      <c r="F5" s="632"/>
      <c r="G5" s="632"/>
      <c r="H5" s="633" t="s">
        <v>133</v>
      </c>
      <c r="I5" s="633"/>
      <c r="J5" s="633"/>
      <c r="K5" s="633"/>
      <c r="L5" s="627" t="s">
        <v>2</v>
      </c>
      <c r="M5" s="627"/>
      <c r="N5" s="627"/>
      <c r="O5" s="627"/>
      <c r="P5" s="627" t="s">
        <v>391</v>
      </c>
      <c r="Q5" s="627"/>
      <c r="R5" s="627"/>
      <c r="S5" s="627"/>
      <c r="T5" s="627" t="s">
        <v>387</v>
      </c>
      <c r="U5" s="627"/>
      <c r="V5" s="627"/>
      <c r="W5" s="627"/>
    </row>
    <row r="6" spans="1:23" ht="12.75" customHeight="1" thickBot="1" x14ac:dyDescent="0.25">
      <c r="A6" s="80"/>
      <c r="B6" s="629" t="s">
        <v>134</v>
      </c>
      <c r="C6" s="629"/>
      <c r="D6" s="161" t="s">
        <v>135</v>
      </c>
      <c r="E6" s="630" t="s">
        <v>136</v>
      </c>
      <c r="F6" s="630"/>
      <c r="G6" s="630"/>
      <c r="H6" s="161" t="s">
        <v>135</v>
      </c>
      <c r="I6" s="631" t="s">
        <v>137</v>
      </c>
      <c r="J6" s="631"/>
      <c r="K6" s="631"/>
      <c r="L6" s="162" t="s">
        <v>135</v>
      </c>
      <c r="M6" s="628" t="s">
        <v>138</v>
      </c>
      <c r="N6" s="628"/>
      <c r="O6" s="628"/>
      <c r="P6" s="162" t="s">
        <v>135</v>
      </c>
      <c r="Q6" s="628" t="s">
        <v>138</v>
      </c>
      <c r="R6" s="628"/>
      <c r="S6" s="628"/>
      <c r="T6" s="162" t="s">
        <v>135</v>
      </c>
      <c r="U6" s="628" t="s">
        <v>139</v>
      </c>
      <c r="V6" s="628"/>
      <c r="W6" s="628"/>
    </row>
    <row r="7" spans="1:23" ht="24.75" thickBot="1" x14ac:dyDescent="0.25">
      <c r="A7" s="80"/>
      <c r="B7" s="629"/>
      <c r="C7" s="629"/>
      <c r="D7" s="163" t="s">
        <v>140</v>
      </c>
      <c r="E7" s="164" t="s">
        <v>141</v>
      </c>
      <c r="F7" s="165" t="s">
        <v>142</v>
      </c>
      <c r="G7" s="166" t="s">
        <v>143</v>
      </c>
      <c r="H7" s="163" t="s">
        <v>144</v>
      </c>
      <c r="I7" s="164" t="s">
        <v>141</v>
      </c>
      <c r="J7" s="165" t="s">
        <v>142</v>
      </c>
      <c r="K7" s="167" t="s">
        <v>143</v>
      </c>
      <c r="L7" s="168" t="s">
        <v>145</v>
      </c>
      <c r="M7" s="169" t="s">
        <v>141</v>
      </c>
      <c r="N7" s="170" t="s">
        <v>142</v>
      </c>
      <c r="O7" s="171" t="s">
        <v>143</v>
      </c>
      <c r="P7" s="168" t="s">
        <v>145</v>
      </c>
      <c r="Q7" s="169" t="s">
        <v>141</v>
      </c>
      <c r="R7" s="170" t="s">
        <v>142</v>
      </c>
      <c r="S7" s="171" t="s">
        <v>143</v>
      </c>
      <c r="T7" s="168" t="s">
        <v>146</v>
      </c>
      <c r="U7" s="169" t="s">
        <v>141</v>
      </c>
      <c r="V7" s="170" t="s">
        <v>142</v>
      </c>
      <c r="W7" s="171" t="s">
        <v>143</v>
      </c>
    </row>
    <row r="8" spans="1:23" ht="24" customHeight="1" thickBot="1" x14ac:dyDescent="0.25">
      <c r="A8" s="80"/>
      <c r="B8" s="172" t="s">
        <v>147</v>
      </c>
      <c r="C8" s="173"/>
      <c r="D8" s="174" t="e">
        <f>E8+F8+G8</f>
        <v>#REF!</v>
      </c>
      <c r="E8" s="175" t="e">
        <f>E10+E24+E38+E48+E54+E70+E78+E93+E97+E120+E130+E139+E151+E174+E175</f>
        <v>#REF!</v>
      </c>
      <c r="F8" s="175" t="e">
        <f>F10+F24+F38+F48+F54+F70+F78+F93+F97+F120+F130+F139+F151+F174+F175</f>
        <v>#REF!</v>
      </c>
      <c r="G8" s="176" t="e">
        <f>G10+G24+G38+G48+G54+G70+G78+G93+G97+G120+G130+G139+G151+G174+G175</f>
        <v>#REF!</v>
      </c>
      <c r="H8" s="174" t="e">
        <f>I8+J8+K8</f>
        <v>#REF!</v>
      </c>
      <c r="I8" s="175" t="e">
        <f>I10+I24+I38+I48+I54+I70+I78+I93+I97+I120+I130+I139+I151+I174+I175</f>
        <v>#REF!</v>
      </c>
      <c r="J8" s="175" t="e">
        <f>J10+J24+J38+J48+J54+J70+J78+J93+J97+J120+J130+J139+J151+J174+J175</f>
        <v>#REF!</v>
      </c>
      <c r="K8" s="177" t="e">
        <f>K10+K24+K38+K48+K54+K70+K78+K93+K97+K120+K130+K139+K151+K174+K175</f>
        <v>#REF!</v>
      </c>
      <c r="L8" s="178" t="e">
        <f>SUM(M8:O8)</f>
        <v>#REF!</v>
      </c>
      <c r="M8" s="175" t="e">
        <f>M10+M24+M38+M48+M54+M70+M78+M93+M97+M120+M130+M139+M151+M174+M175</f>
        <v>#REF!</v>
      </c>
      <c r="N8" s="175" t="e">
        <f>N10+N24+N38+N48+N54+N70+N78+N93+N97+N120+N130+N139+N151+N174+N175</f>
        <v>#REF!</v>
      </c>
      <c r="O8" s="177" t="e">
        <f>O10+O24+O38+O48+O54+O70+O78+O93+O97+O120+O130+O139+O151+O174+O175</f>
        <v>#REF!</v>
      </c>
      <c r="P8" s="178">
        <v>12339862.450000001</v>
      </c>
      <c r="Q8" s="175">
        <v>10730799.140000001</v>
      </c>
      <c r="R8" s="175">
        <v>957999</v>
      </c>
      <c r="S8" s="177">
        <v>654683.57999999996</v>
      </c>
      <c r="T8" s="178" t="e">
        <f>SUM(U8:W8)</f>
        <v>#REF!</v>
      </c>
      <c r="U8" s="175" t="e">
        <f>U10+U24+U38+U48+U54+U70+U78+U93+U97+U120+U130+U139+U151+U174+U175</f>
        <v>#REF!</v>
      </c>
      <c r="V8" s="175" t="e">
        <f>V10+V24+V38+V48+V54+V70+V78+V93+V97+V120+V130+V139+V151+V174+V175</f>
        <v>#REF!</v>
      </c>
      <c r="W8" s="177" t="e">
        <f>W10+W24+W38+W48+W54+W70+W78+W93+W97+W120+W130+W139+W151+W174+W175</f>
        <v>#REF!</v>
      </c>
    </row>
    <row r="9" spans="1:23" ht="13.5" thickBot="1" x14ac:dyDescent="0.25">
      <c r="A9" s="80"/>
      <c r="B9" s="85" t="s">
        <v>148</v>
      </c>
      <c r="C9" s="86"/>
      <c r="D9" s="87"/>
      <c r="E9" s="88"/>
      <c r="F9" s="89"/>
      <c r="G9" s="88"/>
      <c r="H9" s="88"/>
      <c r="I9" s="88"/>
      <c r="J9" s="88"/>
      <c r="K9" s="88"/>
      <c r="L9" s="87"/>
      <c r="M9" s="90"/>
      <c r="N9" s="89"/>
      <c r="O9" s="90"/>
      <c r="P9" s="286"/>
      <c r="Q9" s="287"/>
      <c r="R9" s="288"/>
      <c r="S9" s="287"/>
      <c r="T9" s="87"/>
      <c r="U9" s="90"/>
      <c r="V9" s="89"/>
      <c r="W9" s="90"/>
    </row>
    <row r="10" spans="1:23" ht="14.25" x14ac:dyDescent="0.2">
      <c r="A10" s="80"/>
      <c r="B10" s="179" t="s">
        <v>149</v>
      </c>
      <c r="C10" s="180"/>
      <c r="D10" s="181">
        <f t="shared" ref="D10:W10" si="0">D11+D16+D20+D21+D22+D23</f>
        <v>249041</v>
      </c>
      <c r="E10" s="182">
        <f t="shared" si="0"/>
        <v>202089</v>
      </c>
      <c r="F10" s="182">
        <f t="shared" si="0"/>
        <v>46952</v>
      </c>
      <c r="G10" s="183">
        <f t="shared" si="0"/>
        <v>0</v>
      </c>
      <c r="H10" s="181">
        <f>H11+H16+H20+H21+H22+H23-1</f>
        <v>182685</v>
      </c>
      <c r="I10" s="182">
        <f t="shared" si="0"/>
        <v>169377</v>
      </c>
      <c r="J10" s="182">
        <f t="shared" si="0"/>
        <v>13309</v>
      </c>
      <c r="K10" s="184">
        <f t="shared" si="0"/>
        <v>0</v>
      </c>
      <c r="L10" s="185" t="e">
        <f t="shared" si="0"/>
        <v>#REF!</v>
      </c>
      <c r="M10" s="182" t="e">
        <f t="shared" si="0"/>
        <v>#REF!</v>
      </c>
      <c r="N10" s="182" t="e">
        <f t="shared" si="0"/>
        <v>#REF!</v>
      </c>
      <c r="O10" s="184" t="e">
        <f t="shared" si="0"/>
        <v>#REF!</v>
      </c>
      <c r="P10" s="249">
        <v>167746.69</v>
      </c>
      <c r="Q10" s="250">
        <v>166090.16</v>
      </c>
      <c r="R10" s="250">
        <v>1656.53</v>
      </c>
      <c r="S10" s="251">
        <v>0</v>
      </c>
      <c r="T10" s="185">
        <f t="shared" si="0"/>
        <v>202120</v>
      </c>
      <c r="U10" s="182">
        <f t="shared" si="0"/>
        <v>179552</v>
      </c>
      <c r="V10" s="182">
        <f t="shared" si="0"/>
        <v>22568</v>
      </c>
      <c r="W10" s="184">
        <f t="shared" si="0"/>
        <v>0</v>
      </c>
    </row>
    <row r="11" spans="1:23" ht="15.75" x14ac:dyDescent="0.25">
      <c r="A11" s="80"/>
      <c r="B11" s="202" t="s">
        <v>150</v>
      </c>
      <c r="C11" s="203" t="s">
        <v>151</v>
      </c>
      <c r="D11" s="204">
        <f>SUM(D12:D15)</f>
        <v>114308</v>
      </c>
      <c r="E11" s="205">
        <f>SUM(E12:E15)</f>
        <v>114308</v>
      </c>
      <c r="F11" s="205">
        <f>SUM(F12:F15)</f>
        <v>0</v>
      </c>
      <c r="G11" s="206">
        <f>SUM(G12:G15)</f>
        <v>0</v>
      </c>
      <c r="H11" s="204">
        <f t="shared" ref="H11:W11" si="1">SUM(H12:H15)</f>
        <v>84347</v>
      </c>
      <c r="I11" s="205">
        <f t="shared" si="1"/>
        <v>84347</v>
      </c>
      <c r="J11" s="205">
        <f t="shared" si="1"/>
        <v>0</v>
      </c>
      <c r="K11" s="207">
        <f t="shared" si="1"/>
        <v>0</v>
      </c>
      <c r="L11" s="208" t="e">
        <f t="shared" si="1"/>
        <v>#REF!</v>
      </c>
      <c r="M11" s="205" t="e">
        <f t="shared" si="1"/>
        <v>#REF!</v>
      </c>
      <c r="N11" s="205" t="e">
        <f t="shared" si="1"/>
        <v>#REF!</v>
      </c>
      <c r="O11" s="207" t="e">
        <f t="shared" si="1"/>
        <v>#REF!</v>
      </c>
      <c r="P11" s="252">
        <v>92823.26</v>
      </c>
      <c r="Q11" s="253">
        <v>92823.26</v>
      </c>
      <c r="R11" s="253">
        <v>0</v>
      </c>
      <c r="S11" s="254">
        <v>0</v>
      </c>
      <c r="T11" s="208">
        <f t="shared" si="1"/>
        <v>100632</v>
      </c>
      <c r="U11" s="205">
        <f t="shared" si="1"/>
        <v>100632</v>
      </c>
      <c r="V11" s="205">
        <f t="shared" si="1"/>
        <v>0</v>
      </c>
      <c r="W11" s="207">
        <f t="shared" si="1"/>
        <v>0</v>
      </c>
    </row>
    <row r="12" spans="1:23" ht="15.75" x14ac:dyDescent="0.25">
      <c r="A12" s="80"/>
      <c r="B12" s="91">
        <v>1</v>
      </c>
      <c r="C12" s="92" t="s">
        <v>152</v>
      </c>
      <c r="D12" s="93">
        <f>SUM(E12:G12)</f>
        <v>49611</v>
      </c>
      <c r="E12" s="98">
        <v>49611</v>
      </c>
      <c r="F12" s="94"/>
      <c r="G12" s="95"/>
      <c r="H12" s="93">
        <f>SUM(I12:K12)</f>
        <v>38616</v>
      </c>
      <c r="I12" s="94">
        <v>38616</v>
      </c>
      <c r="J12" s="94"/>
      <c r="K12" s="96"/>
      <c r="L12" s="97" t="e">
        <f>SUM(M12:O12)</f>
        <v>#REF!</v>
      </c>
      <c r="M12" s="94" t="e">
        <f>'[3]1.Plánovanie, manažment a kontr'!#REF!</f>
        <v>#REF!</v>
      </c>
      <c r="N12" s="94" t="e">
        <f>'[3]1.Plánovanie, manažment a kontr'!#REF!</f>
        <v>#REF!</v>
      </c>
      <c r="O12" s="96" t="e">
        <f>'[3]1.Plánovanie, manažment a kontr'!#REF!</f>
        <v>#REF!</v>
      </c>
      <c r="P12" s="252">
        <v>38175.74</v>
      </c>
      <c r="Q12" s="255">
        <v>38175.74</v>
      </c>
      <c r="R12" s="255">
        <v>0</v>
      </c>
      <c r="S12" s="256">
        <v>0</v>
      </c>
      <c r="T12" s="97">
        <f>SUM(U12:W12)</f>
        <v>39379</v>
      </c>
      <c r="U12" s="94">
        <f>'[3]1.Plánovanie, manažment a kontr'!$H$5</f>
        <v>39379</v>
      </c>
      <c r="V12" s="94">
        <f>'[3]1.Plánovanie, manažment a kontr'!$I$5</f>
        <v>0</v>
      </c>
      <c r="W12" s="96">
        <f>'[3]1.Plánovanie, manažment a kontr'!$J$5</f>
        <v>0</v>
      </c>
    </row>
    <row r="13" spans="1:23" ht="15.75" x14ac:dyDescent="0.25">
      <c r="A13" s="99"/>
      <c r="B13" s="91">
        <v>2</v>
      </c>
      <c r="C13" s="92" t="s">
        <v>153</v>
      </c>
      <c r="D13" s="93">
        <f>SUM(E13:G13)</f>
        <v>26900</v>
      </c>
      <c r="E13" s="94">
        <v>26900</v>
      </c>
      <c r="F13" s="94"/>
      <c r="G13" s="95"/>
      <c r="H13" s="93">
        <f>SUM(I13:K13)</f>
        <v>21177</v>
      </c>
      <c r="I13" s="94">
        <v>21177</v>
      </c>
      <c r="J13" s="94"/>
      <c r="K13" s="96"/>
      <c r="L13" s="97" t="e">
        <f>SUM(M13:O13)</f>
        <v>#REF!</v>
      </c>
      <c r="M13" s="94" t="e">
        <f>'[3]1.Plánovanie, manažment a kontr'!#REF!</f>
        <v>#REF!</v>
      </c>
      <c r="N13" s="94" t="e">
        <f>'[3]1.Plánovanie, manažment a kontr'!#REF!</f>
        <v>#REF!</v>
      </c>
      <c r="O13" s="96" t="e">
        <f>'[3]1.Plánovanie, manažment a kontr'!#REF!</f>
        <v>#REF!</v>
      </c>
      <c r="P13" s="252">
        <v>26838.14</v>
      </c>
      <c r="Q13" s="255">
        <v>26838.14</v>
      </c>
      <c r="R13" s="255">
        <v>0</v>
      </c>
      <c r="S13" s="256">
        <v>0</v>
      </c>
      <c r="T13" s="97">
        <f>SUM(U13:W13)</f>
        <v>26321</v>
      </c>
      <c r="U13" s="94">
        <f>'[3]1.Plánovanie, manažment a kontr'!$H$16</f>
        <v>26321</v>
      </c>
      <c r="V13" s="94">
        <f>'[3]1.Plánovanie, manažment a kontr'!$I$16</f>
        <v>0</v>
      </c>
      <c r="W13" s="96">
        <f>'[3]1.Plánovanie, manažment a kontr'!$J$16</f>
        <v>0</v>
      </c>
    </row>
    <row r="14" spans="1:23" ht="15.75" x14ac:dyDescent="0.25">
      <c r="A14" s="99"/>
      <c r="B14" s="91">
        <v>3</v>
      </c>
      <c r="C14" s="100" t="s">
        <v>154</v>
      </c>
      <c r="D14" s="93">
        <f>SUM(E14:G14)</f>
        <v>37797</v>
      </c>
      <c r="E14" s="94">
        <v>37797</v>
      </c>
      <c r="F14" s="94"/>
      <c r="G14" s="95"/>
      <c r="H14" s="93">
        <f>SUM(I14:K14)</f>
        <v>24554</v>
      </c>
      <c r="I14" s="94">
        <v>24554</v>
      </c>
      <c r="J14" s="94"/>
      <c r="K14" s="96"/>
      <c r="L14" s="97" t="e">
        <f>SUM(M14:O14)</f>
        <v>#REF!</v>
      </c>
      <c r="M14" s="94" t="e">
        <f>'[3]1.Plánovanie, manažment a kontr'!#REF!</f>
        <v>#REF!</v>
      </c>
      <c r="N14" s="94" t="e">
        <f>'[3]1.Plánovanie, manažment a kontr'!#REF!</f>
        <v>#REF!</v>
      </c>
      <c r="O14" s="96" t="e">
        <f>'[3]1.Plánovanie, manažment a kontr'!#REF!</f>
        <v>#REF!</v>
      </c>
      <c r="P14" s="252">
        <v>27809.38</v>
      </c>
      <c r="Q14" s="255">
        <v>27809.38</v>
      </c>
      <c r="R14" s="255">
        <v>0</v>
      </c>
      <c r="S14" s="256">
        <v>0</v>
      </c>
      <c r="T14" s="97">
        <f>SUM(U14:W14)</f>
        <v>34932</v>
      </c>
      <c r="U14" s="94">
        <f>'[3]1.Plánovanie, manažment a kontr'!$H$27</f>
        <v>34932</v>
      </c>
      <c r="V14" s="94">
        <f>'[3]1.Plánovanie, manažment a kontr'!$I$27</f>
        <v>0</v>
      </c>
      <c r="W14" s="96">
        <f>'[3]1.Plánovanie, manažment a kontr'!$J$27</f>
        <v>0</v>
      </c>
    </row>
    <row r="15" spans="1:23" ht="15.75" x14ac:dyDescent="0.25">
      <c r="A15" s="99"/>
      <c r="B15" s="91">
        <v>4</v>
      </c>
      <c r="C15" s="100" t="s">
        <v>155</v>
      </c>
      <c r="D15" s="93">
        <f>SUM(E15:G15)</f>
        <v>0</v>
      </c>
      <c r="E15" s="94"/>
      <c r="F15" s="94"/>
      <c r="G15" s="95"/>
      <c r="H15" s="93">
        <f>SUM(I15:K15)</f>
        <v>0</v>
      </c>
      <c r="I15" s="94">
        <v>0</v>
      </c>
      <c r="J15" s="94"/>
      <c r="K15" s="96"/>
      <c r="L15" s="97" t="e">
        <f>SUM(M15:O15)</f>
        <v>#REF!</v>
      </c>
      <c r="M15" s="94" t="e">
        <f>'[3]1.Plánovanie, manažment a kontr'!#REF!</f>
        <v>#REF!</v>
      </c>
      <c r="N15" s="94" t="e">
        <f>'[3]1.Plánovanie, manažment a kontr'!#REF!</f>
        <v>#REF!</v>
      </c>
      <c r="O15" s="96" t="e">
        <f>'[3]1.Plánovanie, manažment a kontr'!#REF!</f>
        <v>#REF!</v>
      </c>
      <c r="P15" s="252">
        <v>0</v>
      </c>
      <c r="Q15" s="255">
        <v>0</v>
      </c>
      <c r="R15" s="255">
        <v>0</v>
      </c>
      <c r="S15" s="256">
        <v>0</v>
      </c>
      <c r="T15" s="97">
        <f>SUM(U15:W15)</f>
        <v>0</v>
      </c>
      <c r="U15" s="94">
        <f>'[3]1.Plánovanie, manažment a kontr'!$H$31</f>
        <v>0</v>
      </c>
      <c r="V15" s="94">
        <f>'[3]1.Plánovanie, manažment a kontr'!$I$31</f>
        <v>0</v>
      </c>
      <c r="W15" s="96">
        <f>'[3]1.Plánovanie, manažment a kontr'!$J$31</f>
        <v>0</v>
      </c>
    </row>
    <row r="16" spans="1:23" ht="15.75" x14ac:dyDescent="0.25">
      <c r="A16" s="99"/>
      <c r="B16" s="202" t="s">
        <v>156</v>
      </c>
      <c r="C16" s="209" t="s">
        <v>157</v>
      </c>
      <c r="D16" s="204">
        <f t="shared" ref="D16:W16" si="2">SUM(D17:D19)</f>
        <v>61358</v>
      </c>
      <c r="E16" s="205">
        <f t="shared" si="2"/>
        <v>16667</v>
      </c>
      <c r="F16" s="205">
        <f t="shared" si="2"/>
        <v>44691</v>
      </c>
      <c r="G16" s="206">
        <f t="shared" si="2"/>
        <v>0</v>
      </c>
      <c r="H16" s="204">
        <f t="shared" si="2"/>
        <v>32896</v>
      </c>
      <c r="I16" s="205">
        <f t="shared" si="2"/>
        <v>19587</v>
      </c>
      <c r="J16" s="205">
        <f t="shared" si="2"/>
        <v>13309</v>
      </c>
      <c r="K16" s="207">
        <f t="shared" si="2"/>
        <v>0</v>
      </c>
      <c r="L16" s="208" t="e">
        <f t="shared" si="2"/>
        <v>#REF!</v>
      </c>
      <c r="M16" s="205" t="e">
        <f t="shared" si="2"/>
        <v>#REF!</v>
      </c>
      <c r="N16" s="205" t="e">
        <f t="shared" si="2"/>
        <v>#REF!</v>
      </c>
      <c r="O16" s="207" t="e">
        <f t="shared" si="2"/>
        <v>#REF!</v>
      </c>
      <c r="P16" s="252">
        <v>9763.3700000000008</v>
      </c>
      <c r="Q16" s="253">
        <v>8106.84</v>
      </c>
      <c r="R16" s="253">
        <v>1656.53</v>
      </c>
      <c r="S16" s="254">
        <v>0</v>
      </c>
      <c r="T16" s="208">
        <f t="shared" si="2"/>
        <v>45168</v>
      </c>
      <c r="U16" s="205">
        <f t="shared" si="2"/>
        <v>22600</v>
      </c>
      <c r="V16" s="205">
        <f t="shared" si="2"/>
        <v>22568</v>
      </c>
      <c r="W16" s="207">
        <f t="shared" si="2"/>
        <v>0</v>
      </c>
    </row>
    <row r="17" spans="1:23" ht="15.75" x14ac:dyDescent="0.25">
      <c r="A17" s="99"/>
      <c r="B17" s="91">
        <v>1</v>
      </c>
      <c r="C17" s="100" t="s">
        <v>158</v>
      </c>
      <c r="D17" s="93">
        <f t="shared" ref="D17:D23" si="3">SUM(E17:G17)</f>
        <v>13463</v>
      </c>
      <c r="E17" s="98">
        <v>13463</v>
      </c>
      <c r="F17" s="94"/>
      <c r="G17" s="95"/>
      <c r="H17" s="93">
        <f t="shared" ref="H17:H23" si="4">SUM(I17:K17)</f>
        <v>2001</v>
      </c>
      <c r="I17" s="94">
        <v>2001</v>
      </c>
      <c r="J17" s="94"/>
      <c r="K17" s="96"/>
      <c r="L17" s="97" t="e">
        <f t="shared" ref="L17:L23" si="5">SUM(M17:O17)</f>
        <v>#REF!</v>
      </c>
      <c r="M17" s="94" t="e">
        <f>'[3]1.Plánovanie, manažment a kontr'!#REF!</f>
        <v>#REF!</v>
      </c>
      <c r="N17" s="94" t="e">
        <f>'[3]1.Plánovanie, manažment a kontr'!#REF!</f>
        <v>#REF!</v>
      </c>
      <c r="O17" s="96" t="e">
        <f>'[3]1.Plánovanie, manažment a kontr'!#REF!</f>
        <v>#REF!</v>
      </c>
      <c r="P17" s="252">
        <v>228.58</v>
      </c>
      <c r="Q17" s="255">
        <v>228.58</v>
      </c>
      <c r="R17" s="255">
        <v>0</v>
      </c>
      <c r="S17" s="256">
        <v>0</v>
      </c>
      <c r="T17" s="97">
        <f t="shared" ref="T17:T23" si="6">SUM(U17:W17)</f>
        <v>2046</v>
      </c>
      <c r="U17" s="94">
        <f>'[3]1.Plánovanie, manažment a kontr'!$H$35</f>
        <v>2046</v>
      </c>
      <c r="V17" s="94">
        <f>'[3]1.Plánovanie, manažment a kontr'!$I$35</f>
        <v>0</v>
      </c>
      <c r="W17" s="96">
        <f>'[3]1.Plánovanie, manažment a kontr'!$J$35</f>
        <v>0</v>
      </c>
    </row>
    <row r="18" spans="1:23" ht="15.75" x14ac:dyDescent="0.25">
      <c r="A18" s="99"/>
      <c r="B18" s="91">
        <v>2</v>
      </c>
      <c r="C18" s="100" t="s">
        <v>159</v>
      </c>
      <c r="D18" s="93">
        <f t="shared" si="3"/>
        <v>0</v>
      </c>
      <c r="E18" s="94">
        <v>0</v>
      </c>
      <c r="F18" s="94"/>
      <c r="G18" s="95"/>
      <c r="H18" s="93">
        <f t="shared" si="4"/>
        <v>12120</v>
      </c>
      <c r="I18" s="94">
        <v>12120</v>
      </c>
      <c r="J18" s="94"/>
      <c r="K18" s="96"/>
      <c r="L18" s="97" t="e">
        <f t="shared" si="5"/>
        <v>#REF!</v>
      </c>
      <c r="M18" s="94" t="e">
        <f>'[3]1.Plánovanie, manažment a kontr'!#REF!</f>
        <v>#REF!</v>
      </c>
      <c r="N18" s="94" t="e">
        <f>'[3]1.Plánovanie, manažment a kontr'!#REF!</f>
        <v>#REF!</v>
      </c>
      <c r="O18" s="96" t="e">
        <f>'[3]1.Plánovanie, manažment a kontr'!#REF!</f>
        <v>#REF!</v>
      </c>
      <c r="P18" s="252">
        <v>0</v>
      </c>
      <c r="Q18" s="255">
        <v>0</v>
      </c>
      <c r="R18" s="255">
        <v>0</v>
      </c>
      <c r="S18" s="256">
        <v>0</v>
      </c>
      <c r="T18" s="97">
        <f t="shared" si="6"/>
        <v>10904</v>
      </c>
      <c r="U18" s="94">
        <f>'[3]1.Plánovanie, manažment a kontr'!$H$47</f>
        <v>10904</v>
      </c>
      <c r="V18" s="94">
        <f>'[3]1.Plánovanie, manažment a kontr'!$I$47</f>
        <v>0</v>
      </c>
      <c r="W18" s="96">
        <f>'[3]1.Plánovanie, manažment a kontr'!$J$47</f>
        <v>0</v>
      </c>
    </row>
    <row r="19" spans="1:23" ht="15.75" x14ac:dyDescent="0.25">
      <c r="A19" s="99"/>
      <c r="B19" s="91">
        <v>3</v>
      </c>
      <c r="C19" s="100" t="s">
        <v>160</v>
      </c>
      <c r="D19" s="93">
        <f t="shared" si="3"/>
        <v>47895</v>
      </c>
      <c r="E19" s="94">
        <v>3204</v>
      </c>
      <c r="F19" s="94">
        <v>44691</v>
      </c>
      <c r="G19" s="95"/>
      <c r="H19" s="93">
        <f t="shared" si="4"/>
        <v>18775</v>
      </c>
      <c r="I19" s="94">
        <v>5466</v>
      </c>
      <c r="J19" s="94">
        <v>13309</v>
      </c>
      <c r="K19" s="96"/>
      <c r="L19" s="97" t="e">
        <f t="shared" si="5"/>
        <v>#REF!</v>
      </c>
      <c r="M19" s="94" t="e">
        <f>'[3]1.Plánovanie, manažment a kontr'!#REF!</f>
        <v>#REF!</v>
      </c>
      <c r="N19" s="94" t="e">
        <f>'[3]1.Plánovanie, manažment a kontr'!#REF!</f>
        <v>#REF!</v>
      </c>
      <c r="O19" s="96" t="e">
        <f>'[3]1.Plánovanie, manažment a kontr'!#REF!</f>
        <v>#REF!</v>
      </c>
      <c r="P19" s="252">
        <v>9534.7900000000009</v>
      </c>
      <c r="Q19" s="255">
        <v>7878.26</v>
      </c>
      <c r="R19" s="255">
        <v>1656.53</v>
      </c>
      <c r="S19" s="256">
        <v>0</v>
      </c>
      <c r="T19" s="97">
        <f t="shared" si="6"/>
        <v>32218</v>
      </c>
      <c r="U19" s="94">
        <f>'[3]1.Plánovanie, manažment a kontr'!$H$50</f>
        <v>9650</v>
      </c>
      <c r="V19" s="94">
        <f>'[3]1.Plánovanie, manažment a kontr'!$I$50</f>
        <v>22568</v>
      </c>
      <c r="W19" s="96">
        <f>'[3]1.Plánovanie, manažment a kontr'!$J$50</f>
        <v>0</v>
      </c>
    </row>
    <row r="20" spans="1:23" ht="15.75" x14ac:dyDescent="0.25">
      <c r="A20" s="83"/>
      <c r="B20" s="202" t="s">
        <v>161</v>
      </c>
      <c r="C20" s="209" t="s">
        <v>162</v>
      </c>
      <c r="D20" s="204">
        <f t="shared" si="3"/>
        <v>59900</v>
      </c>
      <c r="E20" s="205">
        <v>59900</v>
      </c>
      <c r="F20" s="205"/>
      <c r="G20" s="206"/>
      <c r="H20" s="204">
        <f t="shared" si="4"/>
        <v>57447</v>
      </c>
      <c r="I20" s="205">
        <v>57447</v>
      </c>
      <c r="J20" s="205"/>
      <c r="K20" s="207"/>
      <c r="L20" s="208" t="e">
        <f t="shared" si="5"/>
        <v>#REF!</v>
      </c>
      <c r="M20" s="205" t="e">
        <f>'[3]1.Plánovanie, manažment a kontr'!#REF!</f>
        <v>#REF!</v>
      </c>
      <c r="N20" s="205" t="e">
        <f>'[3]1.Plánovanie, manažment a kontr'!#REF!</f>
        <v>#REF!</v>
      </c>
      <c r="O20" s="207" t="e">
        <f>'[3]1.Plánovanie, manažment a kontr'!#REF!</f>
        <v>#REF!</v>
      </c>
      <c r="P20" s="252">
        <v>51038.51</v>
      </c>
      <c r="Q20" s="253">
        <v>51038.51</v>
      </c>
      <c r="R20" s="253">
        <v>0</v>
      </c>
      <c r="S20" s="254">
        <v>0</v>
      </c>
      <c r="T20" s="208">
        <f t="shared" si="6"/>
        <v>44354</v>
      </c>
      <c r="U20" s="205">
        <f>'[3]1.Plánovanie, manažment a kontr'!$H$62</f>
        <v>44354</v>
      </c>
      <c r="V20" s="205">
        <f>'[3]1.Plánovanie, manažment a kontr'!$I$62</f>
        <v>0</v>
      </c>
      <c r="W20" s="207">
        <f>'[3]1.Plánovanie, manažment a kontr'!$J$62</f>
        <v>0</v>
      </c>
    </row>
    <row r="21" spans="1:23" ht="15.75" x14ac:dyDescent="0.25">
      <c r="A21" s="80"/>
      <c r="B21" s="202" t="s">
        <v>163</v>
      </c>
      <c r="C21" s="209" t="s">
        <v>164</v>
      </c>
      <c r="D21" s="204">
        <f t="shared" si="3"/>
        <v>1990</v>
      </c>
      <c r="E21" s="205">
        <v>1990</v>
      </c>
      <c r="F21" s="205"/>
      <c r="G21" s="206"/>
      <c r="H21" s="204">
        <f t="shared" si="4"/>
        <v>1990</v>
      </c>
      <c r="I21" s="205">
        <v>1990</v>
      </c>
      <c r="J21" s="205"/>
      <c r="K21" s="207"/>
      <c r="L21" s="208" t="e">
        <f t="shared" si="5"/>
        <v>#REF!</v>
      </c>
      <c r="M21" s="205" t="e">
        <f>'[3]1.Plánovanie, manažment a kontr'!#REF!</f>
        <v>#REF!</v>
      </c>
      <c r="N21" s="205" t="e">
        <f>'[3]1.Plánovanie, manažment a kontr'!#REF!</f>
        <v>#REF!</v>
      </c>
      <c r="O21" s="207" t="e">
        <f>'[3]1.Plánovanie, manažment a kontr'!#REF!</f>
        <v>#REF!</v>
      </c>
      <c r="P21" s="252">
        <v>2300</v>
      </c>
      <c r="Q21" s="253">
        <v>2300</v>
      </c>
      <c r="R21" s="253">
        <v>0</v>
      </c>
      <c r="S21" s="254">
        <v>0</v>
      </c>
      <c r="T21" s="208">
        <f t="shared" si="6"/>
        <v>3600</v>
      </c>
      <c r="U21" s="205">
        <f>'[3]1.Plánovanie, manažment a kontr'!$H$72</f>
        <v>3600</v>
      </c>
      <c r="V21" s="205">
        <f>'[3]1.Plánovanie, manažment a kontr'!$I$72</f>
        <v>0</v>
      </c>
      <c r="W21" s="207">
        <f>'[3]1.Plánovanie, manažment a kontr'!$J$72</f>
        <v>0</v>
      </c>
    </row>
    <row r="22" spans="1:23" ht="15.75" x14ac:dyDescent="0.25">
      <c r="A22" s="80"/>
      <c r="B22" s="202" t="s">
        <v>165</v>
      </c>
      <c r="C22" s="209" t="s">
        <v>166</v>
      </c>
      <c r="D22" s="204">
        <f t="shared" si="3"/>
        <v>5812</v>
      </c>
      <c r="E22" s="205">
        <v>5812</v>
      </c>
      <c r="F22" s="205"/>
      <c r="G22" s="206"/>
      <c r="H22" s="204">
        <f t="shared" si="4"/>
        <v>6006</v>
      </c>
      <c r="I22" s="205">
        <v>6006</v>
      </c>
      <c r="J22" s="205"/>
      <c r="K22" s="207"/>
      <c r="L22" s="208" t="e">
        <f t="shared" si="5"/>
        <v>#REF!</v>
      </c>
      <c r="M22" s="205" t="e">
        <f>'[3]1.Plánovanie, manažment a kontr'!#REF!</f>
        <v>#REF!</v>
      </c>
      <c r="N22" s="205" t="e">
        <f>'[3]1.Plánovanie, manažment a kontr'!#REF!</f>
        <v>#REF!</v>
      </c>
      <c r="O22" s="207" t="e">
        <f>'[3]1.Plánovanie, manažment a kontr'!#REF!</f>
        <v>#REF!</v>
      </c>
      <c r="P22" s="252">
        <v>11821.55</v>
      </c>
      <c r="Q22" s="253">
        <v>11821.55</v>
      </c>
      <c r="R22" s="253">
        <v>0</v>
      </c>
      <c r="S22" s="254">
        <v>0</v>
      </c>
      <c r="T22" s="208">
        <f t="shared" si="6"/>
        <v>8366</v>
      </c>
      <c r="U22" s="205">
        <f>'[3]1.Plánovanie, manažment a kontr'!$H$75</f>
        <v>8366</v>
      </c>
      <c r="V22" s="205">
        <f>'[3]1.Plánovanie, manažment a kontr'!$I$75</f>
        <v>0</v>
      </c>
      <c r="W22" s="207">
        <f>'[3]1.Plánovanie, manažment a kontr'!$J$75</f>
        <v>0</v>
      </c>
    </row>
    <row r="23" spans="1:23" ht="16.5" thickBot="1" x14ac:dyDescent="0.3">
      <c r="A23" s="80"/>
      <c r="B23" s="210" t="s">
        <v>167</v>
      </c>
      <c r="C23" s="211" t="s">
        <v>168</v>
      </c>
      <c r="D23" s="212">
        <f t="shared" si="3"/>
        <v>5673</v>
      </c>
      <c r="E23" s="213">
        <v>3412</v>
      </c>
      <c r="F23" s="213">
        <v>2261</v>
      </c>
      <c r="G23" s="214"/>
      <c r="H23" s="204">
        <f t="shared" si="4"/>
        <v>0</v>
      </c>
      <c r="I23" s="215">
        <v>0</v>
      </c>
      <c r="J23" s="215"/>
      <c r="K23" s="216"/>
      <c r="L23" s="217" t="e">
        <f t="shared" si="5"/>
        <v>#REF!</v>
      </c>
      <c r="M23" s="215" t="e">
        <f>'[3]1.Plánovanie, manažment a kontr'!#REF!</f>
        <v>#REF!</v>
      </c>
      <c r="N23" s="215" t="e">
        <f>'[3]1.Plánovanie, manažment a kontr'!#REF!</f>
        <v>#REF!</v>
      </c>
      <c r="O23" s="216" t="e">
        <f>'[3]1.Plánovanie, manažment a kontr'!#REF!</f>
        <v>#REF!</v>
      </c>
      <c r="P23" s="257">
        <v>0</v>
      </c>
      <c r="Q23" s="258">
        <v>0</v>
      </c>
      <c r="R23" s="258">
        <v>0</v>
      </c>
      <c r="S23" s="259">
        <v>0</v>
      </c>
      <c r="T23" s="217">
        <f t="shared" si="6"/>
        <v>0</v>
      </c>
      <c r="U23" s="215">
        <f>'[3]1.Plánovanie, manažment a kontr'!$H$79</f>
        <v>0</v>
      </c>
      <c r="V23" s="215">
        <f>'[3]1.Plánovanie, manažment a kontr'!$I$79</f>
        <v>0</v>
      </c>
      <c r="W23" s="216">
        <f>'[3]1.Plánovanie, manažment a kontr'!$J$79</f>
        <v>0</v>
      </c>
    </row>
    <row r="24" spans="1:23" s="82" customFormat="1" ht="14.25" x14ac:dyDescent="0.2">
      <c r="A24" s="99"/>
      <c r="B24" s="186" t="s">
        <v>169</v>
      </c>
      <c r="C24" s="187"/>
      <c r="D24" s="181" t="e">
        <f t="shared" ref="D24:W24" si="7">D25+D34+D37</f>
        <v>#REF!</v>
      </c>
      <c r="E24" s="182">
        <f t="shared" si="7"/>
        <v>34198</v>
      </c>
      <c r="F24" s="182" t="e">
        <f t="shared" si="7"/>
        <v>#REF!</v>
      </c>
      <c r="G24" s="183" t="e">
        <f t="shared" si="7"/>
        <v>#REF!</v>
      </c>
      <c r="H24" s="181" t="e">
        <f>H25+H34+H37-1</f>
        <v>#REF!</v>
      </c>
      <c r="I24" s="182">
        <f>I25+I34+I37-1</f>
        <v>23616</v>
      </c>
      <c r="J24" s="182" t="e">
        <f t="shared" si="7"/>
        <v>#REF!</v>
      </c>
      <c r="K24" s="184" t="e">
        <f t="shared" si="7"/>
        <v>#REF!</v>
      </c>
      <c r="L24" s="185" t="e">
        <f t="shared" si="7"/>
        <v>#REF!</v>
      </c>
      <c r="M24" s="182" t="e">
        <f t="shared" si="7"/>
        <v>#REF!</v>
      </c>
      <c r="N24" s="182" t="e">
        <f t="shared" si="7"/>
        <v>#REF!</v>
      </c>
      <c r="O24" s="184" t="e">
        <f t="shared" si="7"/>
        <v>#REF!</v>
      </c>
      <c r="P24" s="260">
        <v>32781.14</v>
      </c>
      <c r="Q24" s="261">
        <v>32781.14</v>
      </c>
      <c r="R24" s="250">
        <v>0</v>
      </c>
      <c r="S24" s="251">
        <v>0</v>
      </c>
      <c r="T24" s="185" t="e">
        <f t="shared" si="7"/>
        <v>#REF!</v>
      </c>
      <c r="U24" s="182">
        <f t="shared" si="7"/>
        <v>14525</v>
      </c>
      <c r="V24" s="182" t="e">
        <f t="shared" si="7"/>
        <v>#REF!</v>
      </c>
      <c r="W24" s="184" t="e">
        <f t="shared" si="7"/>
        <v>#REF!</v>
      </c>
    </row>
    <row r="25" spans="1:23" ht="15.75" x14ac:dyDescent="0.25">
      <c r="A25" s="80"/>
      <c r="B25" s="202" t="s">
        <v>170</v>
      </c>
      <c r="C25" s="218" t="s">
        <v>171</v>
      </c>
      <c r="D25" s="204" t="e">
        <f t="shared" ref="D25:W25" si="8">SUM(D26:D33)</f>
        <v>#REF!</v>
      </c>
      <c r="E25" s="205">
        <f t="shared" si="8"/>
        <v>23986</v>
      </c>
      <c r="F25" s="205" t="e">
        <f t="shared" si="8"/>
        <v>#REF!</v>
      </c>
      <c r="G25" s="206" t="e">
        <f t="shared" si="8"/>
        <v>#REF!</v>
      </c>
      <c r="H25" s="204" t="e">
        <f t="shared" si="8"/>
        <v>#REF!</v>
      </c>
      <c r="I25" s="205">
        <f t="shared" si="8"/>
        <v>7699</v>
      </c>
      <c r="J25" s="205" t="e">
        <f t="shared" si="8"/>
        <v>#REF!</v>
      </c>
      <c r="K25" s="207" t="e">
        <f t="shared" si="8"/>
        <v>#REF!</v>
      </c>
      <c r="L25" s="208" t="e">
        <f t="shared" si="8"/>
        <v>#REF!</v>
      </c>
      <c r="M25" s="205" t="e">
        <f t="shared" si="8"/>
        <v>#REF!</v>
      </c>
      <c r="N25" s="205" t="e">
        <f t="shared" si="8"/>
        <v>#REF!</v>
      </c>
      <c r="O25" s="207" t="e">
        <f t="shared" si="8"/>
        <v>#REF!</v>
      </c>
      <c r="P25" s="252">
        <v>17531.349999999999</v>
      </c>
      <c r="Q25" s="253">
        <v>17531.349999999999</v>
      </c>
      <c r="R25" s="253">
        <v>0</v>
      </c>
      <c r="S25" s="254">
        <v>0</v>
      </c>
      <c r="T25" s="208">
        <f t="shared" si="8"/>
        <v>9375</v>
      </c>
      <c r="U25" s="205">
        <f t="shared" si="8"/>
        <v>9375</v>
      </c>
      <c r="V25" s="205">
        <f t="shared" si="8"/>
        <v>0</v>
      </c>
      <c r="W25" s="207">
        <f t="shared" si="8"/>
        <v>0</v>
      </c>
    </row>
    <row r="26" spans="1:23" ht="15.75" x14ac:dyDescent="0.25">
      <c r="A26" s="108"/>
      <c r="B26" s="91">
        <v>1</v>
      </c>
      <c r="C26" s="107" t="s">
        <v>172</v>
      </c>
      <c r="D26" s="93" t="e">
        <f t="shared" ref="D26:D33" si="9">SUM(E26:G26)</f>
        <v>#REF!</v>
      </c>
      <c r="E26" s="94">
        <v>47</v>
      </c>
      <c r="F26" s="94" t="e">
        <f>'[3]2. Propagácia a marketing'!#REF!</f>
        <v>#REF!</v>
      </c>
      <c r="G26" s="95" t="e">
        <f>'[3]2. Propagácia a marketing'!#REF!</f>
        <v>#REF!</v>
      </c>
      <c r="H26" s="93" t="e">
        <f t="shared" ref="H26:H33" si="10">SUM(I26:K26)</f>
        <v>#REF!</v>
      </c>
      <c r="I26" s="94">
        <v>110</v>
      </c>
      <c r="J26" s="94" t="e">
        <f>'[3]2. Propagácia a marketing'!#REF!</f>
        <v>#REF!</v>
      </c>
      <c r="K26" s="96" t="e">
        <f>'[3]2. Propagácia a marketing'!#REF!</f>
        <v>#REF!</v>
      </c>
      <c r="L26" s="97" t="e">
        <f t="shared" ref="L26:L33" si="11">SUM(M26:O26)</f>
        <v>#REF!</v>
      </c>
      <c r="M26" s="94" t="e">
        <f>'[3]2. Propagácia a marketing'!#REF!</f>
        <v>#REF!</v>
      </c>
      <c r="N26" s="94" t="e">
        <f>'[3]2. Propagácia a marketing'!#REF!</f>
        <v>#REF!</v>
      </c>
      <c r="O26" s="96" t="e">
        <f>'[3]2. Propagácia a marketing'!#REF!</f>
        <v>#REF!</v>
      </c>
      <c r="P26" s="252">
        <v>128.30000000000001</v>
      </c>
      <c r="Q26" s="255">
        <v>128.30000000000001</v>
      </c>
      <c r="R26" s="255">
        <v>0</v>
      </c>
      <c r="S26" s="256">
        <v>0</v>
      </c>
      <c r="T26" s="97">
        <f t="shared" ref="T26:T33" si="12">SUM(U26:W26)</f>
        <v>130</v>
      </c>
      <c r="U26" s="94">
        <f>'[3]2. Propagácia a marketing'!$H$5</f>
        <v>130</v>
      </c>
      <c r="V26" s="94">
        <f>'[3]2. Propagácia a marketing'!$I$5</f>
        <v>0</v>
      </c>
      <c r="W26" s="96">
        <f>'[3]2. Propagácia a marketing'!$J$5</f>
        <v>0</v>
      </c>
    </row>
    <row r="27" spans="1:23" ht="15.75" x14ac:dyDescent="0.25">
      <c r="A27" s="80"/>
      <c r="B27" s="91">
        <v>2</v>
      </c>
      <c r="C27" s="109" t="s">
        <v>173</v>
      </c>
      <c r="D27" s="93" t="e">
        <f t="shared" si="9"/>
        <v>#REF!</v>
      </c>
      <c r="E27" s="94">
        <v>503</v>
      </c>
      <c r="F27" s="94" t="e">
        <f>'[3]2. Propagácia a marketing'!#REF!</f>
        <v>#REF!</v>
      </c>
      <c r="G27" s="95" t="e">
        <f>'[3]2. Propagácia a marketing'!#REF!</f>
        <v>#REF!</v>
      </c>
      <c r="H27" s="93" t="e">
        <f t="shared" si="10"/>
        <v>#REF!</v>
      </c>
      <c r="I27" s="94">
        <v>239</v>
      </c>
      <c r="J27" s="94" t="e">
        <f>'[3]2. Propagácia a marketing'!#REF!</f>
        <v>#REF!</v>
      </c>
      <c r="K27" s="96" t="e">
        <f>'[3]2. Propagácia a marketing'!#REF!</f>
        <v>#REF!</v>
      </c>
      <c r="L27" s="97" t="e">
        <f t="shared" si="11"/>
        <v>#REF!</v>
      </c>
      <c r="M27" s="94" t="e">
        <f>'[3]2. Propagácia a marketing'!#REF!</f>
        <v>#REF!</v>
      </c>
      <c r="N27" s="94" t="e">
        <f>'[3]2. Propagácia a marketing'!#REF!</f>
        <v>#REF!</v>
      </c>
      <c r="O27" s="96" t="e">
        <f>'[3]2. Propagácia a marketing'!#REF!</f>
        <v>#REF!</v>
      </c>
      <c r="P27" s="252">
        <v>168.38</v>
      </c>
      <c r="Q27" s="255">
        <v>168.38</v>
      </c>
      <c r="R27" s="255">
        <v>0</v>
      </c>
      <c r="S27" s="256">
        <v>0</v>
      </c>
      <c r="T27" s="97">
        <f t="shared" si="12"/>
        <v>1000</v>
      </c>
      <c r="U27" s="94">
        <f>'[3]2. Propagácia a marketing'!$H$7</f>
        <v>1000</v>
      </c>
      <c r="V27" s="94">
        <f>'[3]2. Propagácia a marketing'!$I$7</f>
        <v>0</v>
      </c>
      <c r="W27" s="96">
        <f>'[3]2. Propagácia a marketing'!$J$7</f>
        <v>0</v>
      </c>
    </row>
    <row r="28" spans="1:23" ht="15.75" x14ac:dyDescent="0.25">
      <c r="A28" s="80"/>
      <c r="B28" s="91">
        <v>3</v>
      </c>
      <c r="C28" s="107" t="s">
        <v>174</v>
      </c>
      <c r="D28" s="93" t="e">
        <f t="shared" si="9"/>
        <v>#REF!</v>
      </c>
      <c r="E28" s="94">
        <v>1371</v>
      </c>
      <c r="F28" s="94" t="e">
        <f>'[3]2. Propagácia a marketing'!#REF!</f>
        <v>#REF!</v>
      </c>
      <c r="G28" s="95" t="e">
        <f>'[3]2. Propagácia a marketing'!#REF!</f>
        <v>#REF!</v>
      </c>
      <c r="H28" s="93" t="e">
        <f t="shared" si="10"/>
        <v>#REF!</v>
      </c>
      <c r="I28" s="94">
        <v>1669</v>
      </c>
      <c r="J28" s="94" t="e">
        <f>'[3]2. Propagácia a marketing'!#REF!</f>
        <v>#REF!</v>
      </c>
      <c r="K28" s="96" t="e">
        <f>'[3]2. Propagácia a marketing'!#REF!</f>
        <v>#REF!</v>
      </c>
      <c r="L28" s="97" t="e">
        <f t="shared" si="11"/>
        <v>#REF!</v>
      </c>
      <c r="M28" s="94" t="e">
        <f>'[3]2. Propagácia a marketing'!#REF!</f>
        <v>#REF!</v>
      </c>
      <c r="N28" s="94" t="e">
        <f>'[3]2. Propagácia a marketing'!#REF!</f>
        <v>#REF!</v>
      </c>
      <c r="O28" s="96" t="e">
        <f>'[3]2. Propagácia a marketing'!#REF!</f>
        <v>#REF!</v>
      </c>
      <c r="P28" s="252">
        <v>14531.72</v>
      </c>
      <c r="Q28" s="255">
        <v>14531.72</v>
      </c>
      <c r="R28" s="255">
        <v>0</v>
      </c>
      <c r="S28" s="256">
        <v>0</v>
      </c>
      <c r="T28" s="97">
        <f t="shared" si="12"/>
        <v>5765</v>
      </c>
      <c r="U28" s="94">
        <f>'[3]2. Propagácia a marketing'!$H$11</f>
        <v>5765</v>
      </c>
      <c r="V28" s="94">
        <f>'[3]2. Propagácia a marketing'!$I$11</f>
        <v>0</v>
      </c>
      <c r="W28" s="96">
        <f>'[3]2. Propagácia a marketing'!$J$11</f>
        <v>0</v>
      </c>
    </row>
    <row r="29" spans="1:23" ht="15.75" x14ac:dyDescent="0.25">
      <c r="A29" s="80"/>
      <c r="B29" s="91">
        <v>4</v>
      </c>
      <c r="C29" s="107" t="s">
        <v>175</v>
      </c>
      <c r="D29" s="93" t="e">
        <f t="shared" si="9"/>
        <v>#REF!</v>
      </c>
      <c r="E29" s="94">
        <v>8785</v>
      </c>
      <c r="F29" s="94" t="e">
        <f>'[3]2. Propagácia a marketing'!#REF!</f>
        <v>#REF!</v>
      </c>
      <c r="G29" s="95" t="e">
        <f>'[3]2. Propagácia a marketing'!#REF!</f>
        <v>#REF!</v>
      </c>
      <c r="H29" s="93" t="e">
        <f t="shared" si="10"/>
        <v>#REF!</v>
      </c>
      <c r="I29" s="94">
        <v>2024</v>
      </c>
      <c r="J29" s="94" t="e">
        <f>'[3]2. Propagácia a marketing'!#REF!</f>
        <v>#REF!</v>
      </c>
      <c r="K29" s="96" t="e">
        <f>'[3]2. Propagácia a marketing'!#REF!</f>
        <v>#REF!</v>
      </c>
      <c r="L29" s="97" t="e">
        <f t="shared" si="11"/>
        <v>#REF!</v>
      </c>
      <c r="M29" s="94" t="e">
        <f>'[3]2. Propagácia a marketing'!#REF!</f>
        <v>#REF!</v>
      </c>
      <c r="N29" s="94" t="e">
        <f>'[3]2. Propagácia a marketing'!#REF!</f>
        <v>#REF!</v>
      </c>
      <c r="O29" s="96" t="e">
        <f>'[3]2. Propagácia a marketing'!#REF!</f>
        <v>#REF!</v>
      </c>
      <c r="P29" s="252">
        <v>0</v>
      </c>
      <c r="Q29" s="255">
        <v>0</v>
      </c>
      <c r="R29" s="255">
        <v>0</v>
      </c>
      <c r="S29" s="256">
        <v>0</v>
      </c>
      <c r="T29" s="97">
        <f t="shared" si="12"/>
        <v>1000</v>
      </c>
      <c r="U29" s="94">
        <f>'[3]2. Propagácia a marketing'!$H$19</f>
        <v>1000</v>
      </c>
      <c r="V29" s="94">
        <f>'[3]2. Propagácia a marketing'!$I$19</f>
        <v>0</v>
      </c>
      <c r="W29" s="96">
        <f>'[3]2. Propagácia a marketing'!$J$19</f>
        <v>0</v>
      </c>
    </row>
    <row r="30" spans="1:23" ht="15.75" x14ac:dyDescent="0.25">
      <c r="A30" s="80"/>
      <c r="B30" s="91">
        <v>5</v>
      </c>
      <c r="C30" s="107" t="s">
        <v>176</v>
      </c>
      <c r="D30" s="93" t="e">
        <f t="shared" si="9"/>
        <v>#REF!</v>
      </c>
      <c r="E30" s="94">
        <v>1511</v>
      </c>
      <c r="F30" s="94" t="e">
        <f>'[3]2. Propagácia a marketing'!#REF!</f>
        <v>#REF!</v>
      </c>
      <c r="G30" s="95" t="e">
        <f>'[3]2. Propagácia a marketing'!#REF!</f>
        <v>#REF!</v>
      </c>
      <c r="H30" s="93" t="e">
        <f t="shared" si="10"/>
        <v>#REF!</v>
      </c>
      <c r="I30" s="94">
        <v>764</v>
      </c>
      <c r="J30" s="94" t="e">
        <f>'[3]2. Propagácia a marketing'!#REF!</f>
        <v>#REF!</v>
      </c>
      <c r="K30" s="96" t="e">
        <f>'[3]2. Propagácia a marketing'!#REF!</f>
        <v>#REF!</v>
      </c>
      <c r="L30" s="97" t="e">
        <f t="shared" si="11"/>
        <v>#REF!</v>
      </c>
      <c r="M30" s="94" t="e">
        <f>'[3]2. Propagácia a marketing'!#REF!</f>
        <v>#REF!</v>
      </c>
      <c r="N30" s="94" t="e">
        <f>'[3]2. Propagácia a marketing'!#REF!</f>
        <v>#REF!</v>
      </c>
      <c r="O30" s="96" t="e">
        <f>'[3]2. Propagácia a marketing'!#REF!</f>
        <v>#REF!</v>
      </c>
      <c r="P30" s="252">
        <v>1265</v>
      </c>
      <c r="Q30" s="255">
        <v>1265</v>
      </c>
      <c r="R30" s="255">
        <v>0</v>
      </c>
      <c r="S30" s="256">
        <v>0</v>
      </c>
      <c r="T30" s="97">
        <f t="shared" si="12"/>
        <v>0</v>
      </c>
      <c r="U30" s="94">
        <f>'[3]2. Propagácia a marketing'!$H$21</f>
        <v>0</v>
      </c>
      <c r="V30" s="94">
        <f>'[3]2. Propagácia a marketing'!$I$21</f>
        <v>0</v>
      </c>
      <c r="W30" s="96">
        <f>'[3]2. Propagácia a marketing'!$J$21</f>
        <v>0</v>
      </c>
    </row>
    <row r="31" spans="1:23" ht="15.75" x14ac:dyDescent="0.25">
      <c r="A31" s="80"/>
      <c r="B31" s="91">
        <v>6</v>
      </c>
      <c r="C31" s="107" t="s">
        <v>177</v>
      </c>
      <c r="D31" s="93" t="e">
        <f t="shared" si="9"/>
        <v>#REF!</v>
      </c>
      <c r="E31" s="94">
        <v>3470</v>
      </c>
      <c r="F31" s="94" t="e">
        <f>'[3]2. Propagácia a marketing'!#REF!</f>
        <v>#REF!</v>
      </c>
      <c r="G31" s="95" t="e">
        <f>'[3]2. Propagácia a marketing'!#REF!</f>
        <v>#REF!</v>
      </c>
      <c r="H31" s="93" t="e">
        <f t="shared" si="10"/>
        <v>#REF!</v>
      </c>
      <c r="I31" s="94">
        <v>1363</v>
      </c>
      <c r="J31" s="94" t="e">
        <f>'[3]2. Propagácia a marketing'!#REF!</f>
        <v>#REF!</v>
      </c>
      <c r="K31" s="96" t="e">
        <f>'[3]2. Propagácia a marketing'!#REF!</f>
        <v>#REF!</v>
      </c>
      <c r="L31" s="97" t="e">
        <f t="shared" si="11"/>
        <v>#REF!</v>
      </c>
      <c r="M31" s="94" t="e">
        <f>'[3]2. Propagácia a marketing'!#REF!</f>
        <v>#REF!</v>
      </c>
      <c r="N31" s="94" t="e">
        <f>'[3]2. Propagácia a marketing'!#REF!</f>
        <v>#REF!</v>
      </c>
      <c r="O31" s="96" t="e">
        <f>'[3]2. Propagácia a marketing'!#REF!</f>
        <v>#REF!</v>
      </c>
      <c r="P31" s="252">
        <v>60.95</v>
      </c>
      <c r="Q31" s="255">
        <v>60.95</v>
      </c>
      <c r="R31" s="255">
        <v>0</v>
      </c>
      <c r="S31" s="256">
        <v>0</v>
      </c>
      <c r="T31" s="97">
        <f t="shared" si="12"/>
        <v>0</v>
      </c>
      <c r="U31" s="94">
        <f>'[3]2. Propagácia a marketing'!$H$24</f>
        <v>0</v>
      </c>
      <c r="V31" s="94">
        <f>'[3]2. Propagácia a marketing'!$I$24</f>
        <v>0</v>
      </c>
      <c r="W31" s="96">
        <f>'[3]2. Propagácia a marketing'!$J$24</f>
        <v>0</v>
      </c>
    </row>
    <row r="32" spans="1:23" ht="15.75" x14ac:dyDescent="0.25">
      <c r="A32" s="80"/>
      <c r="B32" s="91">
        <v>7</v>
      </c>
      <c r="C32" s="107" t="s">
        <v>178</v>
      </c>
      <c r="D32" s="93" t="e">
        <f t="shared" si="9"/>
        <v>#REF!</v>
      </c>
      <c r="E32" s="94">
        <v>0</v>
      </c>
      <c r="F32" s="94" t="e">
        <f>'[3]2. Propagácia a marketing'!#REF!</f>
        <v>#REF!</v>
      </c>
      <c r="G32" s="95" t="e">
        <f>'[3]2. Propagácia a marketing'!#REF!</f>
        <v>#REF!</v>
      </c>
      <c r="H32" s="93" t="e">
        <f t="shared" si="10"/>
        <v>#REF!</v>
      </c>
      <c r="I32" s="94">
        <v>1530</v>
      </c>
      <c r="J32" s="94" t="e">
        <f>'[3]2. Propagácia a marketing'!#REF!</f>
        <v>#REF!</v>
      </c>
      <c r="K32" s="96" t="e">
        <f>'[3]2. Propagácia a marketing'!#REF!</f>
        <v>#REF!</v>
      </c>
      <c r="L32" s="97" t="e">
        <f t="shared" si="11"/>
        <v>#REF!</v>
      </c>
      <c r="M32" s="94" t="e">
        <f>'[3]2. Propagácia a marketing'!#REF!</f>
        <v>#REF!</v>
      </c>
      <c r="N32" s="94" t="e">
        <f>'[3]2. Propagácia a marketing'!#REF!</f>
        <v>#REF!</v>
      </c>
      <c r="O32" s="96" t="e">
        <f>'[3]2. Propagácia a marketing'!#REF!</f>
        <v>#REF!</v>
      </c>
      <c r="P32" s="252">
        <v>1377</v>
      </c>
      <c r="Q32" s="255">
        <v>1377</v>
      </c>
      <c r="R32" s="255">
        <v>0</v>
      </c>
      <c r="S32" s="256">
        <v>0</v>
      </c>
      <c r="T32" s="97">
        <f t="shared" si="12"/>
        <v>1480</v>
      </c>
      <c r="U32" s="94">
        <f>'[3]2. Propagácia a marketing'!$H$26</f>
        <v>1480</v>
      </c>
      <c r="V32" s="94">
        <f>'[3]2. Propagácia a marketing'!$I$26</f>
        <v>0</v>
      </c>
      <c r="W32" s="96">
        <f>'[3]2. Propagácia a marketing'!$J$26</f>
        <v>0</v>
      </c>
    </row>
    <row r="33" spans="1:23" ht="15.75" x14ac:dyDescent="0.25">
      <c r="A33" s="80"/>
      <c r="B33" s="91">
        <v>8</v>
      </c>
      <c r="C33" s="107" t="s">
        <v>179</v>
      </c>
      <c r="D33" s="93" t="e">
        <f t="shared" si="9"/>
        <v>#REF!</v>
      </c>
      <c r="E33" s="94">
        <v>8299</v>
      </c>
      <c r="F33" s="94" t="e">
        <f>'[3]2. Propagácia a marketing'!#REF!</f>
        <v>#REF!</v>
      </c>
      <c r="G33" s="95" t="e">
        <f>'[3]2. Propagácia a marketing'!#REF!</f>
        <v>#REF!</v>
      </c>
      <c r="H33" s="93" t="e">
        <f t="shared" si="10"/>
        <v>#REF!</v>
      </c>
      <c r="I33" s="94">
        <v>0</v>
      </c>
      <c r="J33" s="94" t="e">
        <f>'[3]2. Propagácia a marketing'!#REF!</f>
        <v>#REF!</v>
      </c>
      <c r="K33" s="96" t="e">
        <f>'[3]2. Propagácia a marketing'!#REF!</f>
        <v>#REF!</v>
      </c>
      <c r="L33" s="97" t="e">
        <f t="shared" si="11"/>
        <v>#REF!</v>
      </c>
      <c r="M33" s="94" t="e">
        <f>'[3]2. Propagácia a marketing'!#REF!</f>
        <v>#REF!</v>
      </c>
      <c r="N33" s="94" t="e">
        <f>'[3]2. Propagácia a marketing'!#REF!</f>
        <v>#REF!</v>
      </c>
      <c r="O33" s="96" t="e">
        <f>'[3]2. Propagácia a marketing'!#REF!</f>
        <v>#REF!</v>
      </c>
      <c r="P33" s="252">
        <v>0</v>
      </c>
      <c r="Q33" s="255">
        <v>0</v>
      </c>
      <c r="R33" s="255">
        <v>0</v>
      </c>
      <c r="S33" s="256">
        <v>0</v>
      </c>
      <c r="T33" s="97">
        <f t="shared" si="12"/>
        <v>0</v>
      </c>
      <c r="U33" s="94">
        <f>'[3]2. Propagácia a marketing'!$H$28</f>
        <v>0</v>
      </c>
      <c r="V33" s="94">
        <f>'[3]2. Propagácia a marketing'!$I$28</f>
        <v>0</v>
      </c>
      <c r="W33" s="96">
        <f>'[3]2. Propagácia a marketing'!$J$28</f>
        <v>0</v>
      </c>
    </row>
    <row r="34" spans="1:23" ht="15.75" x14ac:dyDescent="0.25">
      <c r="A34" s="84"/>
      <c r="B34" s="202" t="s">
        <v>180</v>
      </c>
      <c r="C34" s="218" t="s">
        <v>181</v>
      </c>
      <c r="D34" s="204" t="e">
        <f t="shared" ref="D34:W34" si="13">SUM(D35:D36)</f>
        <v>#REF!</v>
      </c>
      <c r="E34" s="205">
        <f t="shared" si="13"/>
        <v>3755</v>
      </c>
      <c r="F34" s="205" t="e">
        <f t="shared" si="13"/>
        <v>#REF!</v>
      </c>
      <c r="G34" s="206" t="e">
        <f t="shared" si="13"/>
        <v>#REF!</v>
      </c>
      <c r="H34" s="204" t="e">
        <f t="shared" si="13"/>
        <v>#REF!</v>
      </c>
      <c r="I34" s="205">
        <f t="shared" si="13"/>
        <v>11564</v>
      </c>
      <c r="J34" s="205" t="e">
        <f t="shared" si="13"/>
        <v>#REF!</v>
      </c>
      <c r="K34" s="207" t="e">
        <f t="shared" si="13"/>
        <v>#REF!</v>
      </c>
      <c r="L34" s="208" t="e">
        <f t="shared" si="13"/>
        <v>#REF!</v>
      </c>
      <c r="M34" s="205" t="e">
        <f t="shared" si="13"/>
        <v>#REF!</v>
      </c>
      <c r="N34" s="205" t="e">
        <f t="shared" si="13"/>
        <v>#REF!</v>
      </c>
      <c r="O34" s="207" t="e">
        <f t="shared" si="13"/>
        <v>#REF!</v>
      </c>
      <c r="P34" s="252">
        <v>14469.77</v>
      </c>
      <c r="Q34" s="253">
        <v>14469.77</v>
      </c>
      <c r="R34" s="253">
        <v>0</v>
      </c>
      <c r="S34" s="254">
        <v>0</v>
      </c>
      <c r="T34" s="208" t="e">
        <f t="shared" si="13"/>
        <v>#REF!</v>
      </c>
      <c r="U34" s="205">
        <f t="shared" si="13"/>
        <v>4150</v>
      </c>
      <c r="V34" s="205" t="e">
        <f t="shared" si="13"/>
        <v>#REF!</v>
      </c>
      <c r="W34" s="207" t="e">
        <f t="shared" si="13"/>
        <v>#REF!</v>
      </c>
    </row>
    <row r="35" spans="1:23" ht="15.75" x14ac:dyDescent="0.25">
      <c r="A35" s="84"/>
      <c r="B35" s="91">
        <v>1</v>
      </c>
      <c r="C35" s="107" t="s">
        <v>182</v>
      </c>
      <c r="D35" s="93" t="e">
        <f>SUM(E35:G35)</f>
        <v>#REF!</v>
      </c>
      <c r="E35" s="98">
        <v>2306</v>
      </c>
      <c r="F35" s="94" t="e">
        <f>'[3]2. Propagácia a marketing'!#REF!</f>
        <v>#REF!</v>
      </c>
      <c r="G35" s="95" t="e">
        <f>'[3]2. Propagácia a marketing'!#REF!</f>
        <v>#REF!</v>
      </c>
      <c r="H35" s="93" t="e">
        <f>SUM(I35:K35)</f>
        <v>#REF!</v>
      </c>
      <c r="I35" s="94">
        <v>9757</v>
      </c>
      <c r="J35" s="94" t="e">
        <f>'[3]2. Propagácia a marketing'!#REF!</f>
        <v>#REF!</v>
      </c>
      <c r="K35" s="96" t="e">
        <f>'[3]2. Propagácia a marketing'!#REF!</f>
        <v>#REF!</v>
      </c>
      <c r="L35" s="97" t="e">
        <f>SUM(M35:O35)</f>
        <v>#REF!</v>
      </c>
      <c r="M35" s="98" t="e">
        <f>'[3]2. Propagácia a marketing'!#REF!</f>
        <v>#REF!</v>
      </c>
      <c r="N35" s="94" t="e">
        <f>'[3]2. Propagácia a marketing'!#REF!</f>
        <v>#REF!</v>
      </c>
      <c r="O35" s="96" t="e">
        <f>'[3]2. Propagácia a marketing'!#REF!</f>
        <v>#REF!</v>
      </c>
      <c r="P35" s="252">
        <v>13379.77</v>
      </c>
      <c r="Q35" s="255">
        <v>13379.77</v>
      </c>
      <c r="R35" s="255">
        <v>0</v>
      </c>
      <c r="S35" s="256">
        <v>0</v>
      </c>
      <c r="T35" s="97">
        <f>SUM(U35:W35)</f>
        <v>3580</v>
      </c>
      <c r="U35" s="98">
        <f>'[3]2. Propagácia a marketing'!$H$32</f>
        <v>3580</v>
      </c>
      <c r="V35" s="94">
        <f>'[3]2. Propagácia a marketing'!$I$32</f>
        <v>0</v>
      </c>
      <c r="W35" s="96">
        <f>'[3]2. Propagácia a marketing'!$J$32</f>
        <v>0</v>
      </c>
    </row>
    <row r="36" spans="1:23" ht="15.75" x14ac:dyDescent="0.25">
      <c r="A36" s="84"/>
      <c r="B36" s="91">
        <v>2</v>
      </c>
      <c r="C36" s="107" t="s">
        <v>183</v>
      </c>
      <c r="D36" s="93" t="e">
        <f>SUM(E36:G36)</f>
        <v>#REF!</v>
      </c>
      <c r="E36" s="94">
        <v>1449</v>
      </c>
      <c r="F36" s="94" t="e">
        <f>'[3]2. Propagácia a marketing'!#REF!</f>
        <v>#REF!</v>
      </c>
      <c r="G36" s="95" t="e">
        <f>'[3]2. Propagácia a marketing'!#REF!</f>
        <v>#REF!</v>
      </c>
      <c r="H36" s="93" t="e">
        <f>SUM(I36:K36)</f>
        <v>#REF!</v>
      </c>
      <c r="I36" s="94">
        <v>1807</v>
      </c>
      <c r="J36" s="94" t="e">
        <f>'[3]2. Propagácia a marketing'!#REF!</f>
        <v>#REF!</v>
      </c>
      <c r="K36" s="96" t="e">
        <f>'[3]2. Propagácia a marketing'!#REF!</f>
        <v>#REF!</v>
      </c>
      <c r="L36" s="97" t="e">
        <f>SUM(M36:O36)</f>
        <v>#REF!</v>
      </c>
      <c r="M36" s="94" t="e">
        <f>'[3]2. Propagácia a marketing'!#REF!</f>
        <v>#REF!</v>
      </c>
      <c r="N36" s="94" t="e">
        <f>'[3]2. Propagácia a marketing'!#REF!</f>
        <v>#REF!</v>
      </c>
      <c r="O36" s="96" t="e">
        <f>'[3]2. Propagácia a marketing'!#REF!</f>
        <v>#REF!</v>
      </c>
      <c r="P36" s="252">
        <v>1090</v>
      </c>
      <c r="Q36" s="255">
        <v>1090</v>
      </c>
      <c r="R36" s="255">
        <v>0</v>
      </c>
      <c r="S36" s="256">
        <v>0</v>
      </c>
      <c r="T36" s="97" t="e">
        <f>SUM(U36:W36)</f>
        <v>#REF!</v>
      </c>
      <c r="U36" s="94">
        <f>'[3]2. Propagácia a marketing'!$H$54</f>
        <v>570</v>
      </c>
      <c r="V36" s="94" t="e">
        <f>'[3]2. Propagácia a marketing'!$I$54</f>
        <v>#REF!</v>
      </c>
      <c r="W36" s="96" t="e">
        <f>'[3]2. Propagácia a marketing'!$J$54</f>
        <v>#REF!</v>
      </c>
    </row>
    <row r="37" spans="1:23" ht="16.5" thickBot="1" x14ac:dyDescent="0.3">
      <c r="A37" s="108"/>
      <c r="B37" s="210" t="s">
        <v>184</v>
      </c>
      <c r="C37" s="219" t="s">
        <v>185</v>
      </c>
      <c r="D37" s="212" t="e">
        <f>SUM(E37:G37)</f>
        <v>#REF!</v>
      </c>
      <c r="E37" s="213">
        <v>6457</v>
      </c>
      <c r="F37" s="213" t="e">
        <f>'[3]2. Propagácia a marketing'!#REF!</f>
        <v>#REF!</v>
      </c>
      <c r="G37" s="214" t="e">
        <f>'[3]2. Propagácia a marketing'!#REF!</f>
        <v>#REF!</v>
      </c>
      <c r="H37" s="220" t="e">
        <f>SUM(I37:K37)</f>
        <v>#REF!</v>
      </c>
      <c r="I37" s="215">
        <v>4354</v>
      </c>
      <c r="J37" s="215" t="e">
        <f>'[3]2. Propagácia a marketing'!#REF!</f>
        <v>#REF!</v>
      </c>
      <c r="K37" s="216" t="e">
        <f>'[3]2. Propagácia a marketing'!#REF!</f>
        <v>#REF!</v>
      </c>
      <c r="L37" s="221" t="e">
        <f>SUM(M37:O37)</f>
        <v>#REF!</v>
      </c>
      <c r="M37" s="213" t="e">
        <f>'[3]2. Propagácia a marketing'!#REF!</f>
        <v>#REF!</v>
      </c>
      <c r="N37" s="213" t="e">
        <f>'[3]2. Propagácia a marketing'!#REF!</f>
        <v>#REF!</v>
      </c>
      <c r="O37" s="222" t="e">
        <f>'[3]2. Propagácia a marketing'!#REF!</f>
        <v>#REF!</v>
      </c>
      <c r="P37" s="262">
        <v>780.02</v>
      </c>
      <c r="Q37" s="263">
        <v>780.02</v>
      </c>
      <c r="R37" s="263">
        <v>0</v>
      </c>
      <c r="S37" s="264">
        <v>0</v>
      </c>
      <c r="T37" s="221" t="e">
        <f>SUM(U37:W37)</f>
        <v>#REF!</v>
      </c>
      <c r="U37" s="213">
        <f>'[3]2. Propagácia a marketing'!$H$60</f>
        <v>1000</v>
      </c>
      <c r="V37" s="213" t="e">
        <f>'[3]2. Propagácia a marketing'!$I$60</f>
        <v>#REF!</v>
      </c>
      <c r="W37" s="222" t="e">
        <f>'[3]2. Propagácia a marketing'!$J$60</f>
        <v>#REF!</v>
      </c>
    </row>
    <row r="38" spans="1:23" s="82" customFormat="1" ht="14.25" x14ac:dyDescent="0.2">
      <c r="A38" s="114"/>
      <c r="B38" s="186" t="s">
        <v>186</v>
      </c>
      <c r="C38" s="187"/>
      <c r="D38" s="181" t="e">
        <f t="shared" ref="D38:W38" si="14">D39+D40+D41+D46+D47</f>
        <v>#REF!</v>
      </c>
      <c r="E38" s="182">
        <f t="shared" si="14"/>
        <v>271426</v>
      </c>
      <c r="F38" s="182" t="e">
        <f t="shared" si="14"/>
        <v>#REF!</v>
      </c>
      <c r="G38" s="183" t="e">
        <f t="shared" si="14"/>
        <v>#REF!</v>
      </c>
      <c r="H38" s="181" t="e">
        <f t="shared" si="14"/>
        <v>#REF!</v>
      </c>
      <c r="I38" s="182">
        <f t="shared" si="14"/>
        <v>197118</v>
      </c>
      <c r="J38" s="182" t="e">
        <f t="shared" si="14"/>
        <v>#REF!</v>
      </c>
      <c r="K38" s="184" t="e">
        <f t="shared" si="14"/>
        <v>#REF!</v>
      </c>
      <c r="L38" s="185" t="e">
        <f t="shared" si="14"/>
        <v>#REF!</v>
      </c>
      <c r="M38" s="182" t="e">
        <f t="shared" si="14"/>
        <v>#REF!</v>
      </c>
      <c r="N38" s="182" t="e">
        <f t="shared" si="14"/>
        <v>#REF!</v>
      </c>
      <c r="O38" s="184" t="e">
        <f t="shared" si="14"/>
        <v>#REF!</v>
      </c>
      <c r="P38" s="260">
        <v>238983.5</v>
      </c>
      <c r="Q38" s="261">
        <v>213988.5</v>
      </c>
      <c r="R38" s="261">
        <v>24995</v>
      </c>
      <c r="S38" s="265">
        <v>0</v>
      </c>
      <c r="T38" s="185" t="e">
        <f t="shared" si="14"/>
        <v>#REF!</v>
      </c>
      <c r="U38" s="182">
        <f t="shared" si="14"/>
        <v>75414</v>
      </c>
      <c r="V38" s="182" t="e">
        <f t="shared" si="14"/>
        <v>#REF!</v>
      </c>
      <c r="W38" s="184" t="e">
        <f t="shared" si="14"/>
        <v>#REF!</v>
      </c>
    </row>
    <row r="39" spans="1:23" ht="16.5" x14ac:dyDescent="0.3">
      <c r="A39" s="80"/>
      <c r="B39" s="202" t="s">
        <v>187</v>
      </c>
      <c r="C39" s="223" t="s">
        <v>188</v>
      </c>
      <c r="D39" s="204" t="e">
        <f>SUM(E39:G39)</f>
        <v>#REF!</v>
      </c>
      <c r="E39" s="205">
        <v>36902</v>
      </c>
      <c r="F39" s="205">
        <v>4033</v>
      </c>
      <c r="G39" s="206" t="e">
        <f>'[3]3.Interné služby'!#REF!</f>
        <v>#REF!</v>
      </c>
      <c r="H39" s="204" t="e">
        <f>SUM(I39:K39)</f>
        <v>#REF!</v>
      </c>
      <c r="I39" s="205">
        <v>22326</v>
      </c>
      <c r="J39" s="205">
        <v>5865</v>
      </c>
      <c r="K39" s="207" t="e">
        <f>'[3]3.Interné služby'!#REF!</f>
        <v>#REF!</v>
      </c>
      <c r="L39" s="208" t="e">
        <f>SUM(M39:O39)</f>
        <v>#REF!</v>
      </c>
      <c r="M39" s="205" t="e">
        <f>'[3]3.Interné služby'!#REF!</f>
        <v>#REF!</v>
      </c>
      <c r="N39" s="205" t="e">
        <f>'[3]3.Interné služby'!#REF!</f>
        <v>#REF!</v>
      </c>
      <c r="O39" s="207" t="e">
        <f>'[3]3.Interné služby'!#REF!</f>
        <v>#REF!</v>
      </c>
      <c r="P39" s="252">
        <v>27814.74</v>
      </c>
      <c r="Q39" s="253">
        <v>22025.74</v>
      </c>
      <c r="R39" s="253">
        <v>5789</v>
      </c>
      <c r="S39" s="254">
        <v>0</v>
      </c>
      <c r="T39" s="208">
        <f>SUM(U39:W39)</f>
        <v>80864</v>
      </c>
      <c r="U39" s="205">
        <f>'[3]3.Interné služby'!$H$4</f>
        <v>46864</v>
      </c>
      <c r="V39" s="205">
        <f>'[3]3.Interné služby'!$I$4</f>
        <v>34000</v>
      </c>
      <c r="W39" s="207">
        <f>'[3]3.Interné služby'!$J$4</f>
        <v>0</v>
      </c>
    </row>
    <row r="40" spans="1:23" ht="16.5" x14ac:dyDescent="0.3">
      <c r="A40" s="108"/>
      <c r="B40" s="202" t="s">
        <v>189</v>
      </c>
      <c r="C40" s="223" t="s">
        <v>190</v>
      </c>
      <c r="D40" s="204" t="e">
        <f>SUM(E40:G40)</f>
        <v>#REF!</v>
      </c>
      <c r="E40" s="205">
        <v>35806</v>
      </c>
      <c r="F40" s="205" t="e">
        <f>'[3]3.Interné služby'!#REF!</f>
        <v>#REF!</v>
      </c>
      <c r="G40" s="206" t="e">
        <f>'[3]3.Interné služby'!#REF!</f>
        <v>#REF!</v>
      </c>
      <c r="H40" s="204" t="e">
        <f>SUM(I40:K40)</f>
        <v>#REF!</v>
      </c>
      <c r="I40" s="205">
        <v>9784</v>
      </c>
      <c r="J40" s="205"/>
      <c r="K40" s="207" t="e">
        <f>'[3]3.Interné služby'!#REF!</f>
        <v>#REF!</v>
      </c>
      <c r="L40" s="208" t="e">
        <f>SUM(M40:O40)</f>
        <v>#REF!</v>
      </c>
      <c r="M40" s="205">
        <v>30256</v>
      </c>
      <c r="N40" s="205" t="e">
        <f>'[3]3.Interné služby'!#REF!</f>
        <v>#REF!</v>
      </c>
      <c r="O40" s="207" t="e">
        <f>'[3]3.Interné služby'!#REF!</f>
        <v>#REF!</v>
      </c>
      <c r="P40" s="252">
        <v>27507.78</v>
      </c>
      <c r="Q40" s="253">
        <v>27507.78</v>
      </c>
      <c r="R40" s="253">
        <v>0</v>
      </c>
      <c r="S40" s="254">
        <v>0</v>
      </c>
      <c r="T40" s="208">
        <f>SUM(U40:W40)</f>
        <v>10900</v>
      </c>
      <c r="U40" s="205">
        <f>'[3]3.Interné služby'!$H$31</f>
        <v>10900</v>
      </c>
      <c r="V40" s="205">
        <f>'[3]3.Interné služby'!$I$31</f>
        <v>0</v>
      </c>
      <c r="W40" s="207">
        <f>'[3]3.Interné služby'!$J$31</f>
        <v>0</v>
      </c>
    </row>
    <row r="41" spans="1:23" ht="16.5" x14ac:dyDescent="0.3">
      <c r="A41" s="84"/>
      <c r="B41" s="202" t="s">
        <v>191</v>
      </c>
      <c r="C41" s="223" t="s">
        <v>192</v>
      </c>
      <c r="D41" s="204" t="e">
        <f t="shared" ref="D41:W41" si="15">SUM(D42:D45)</f>
        <v>#REF!</v>
      </c>
      <c r="E41" s="205">
        <f t="shared" si="15"/>
        <v>193704</v>
      </c>
      <c r="F41" s="205" t="e">
        <f t="shared" si="15"/>
        <v>#REF!</v>
      </c>
      <c r="G41" s="206" t="e">
        <f t="shared" si="15"/>
        <v>#REF!</v>
      </c>
      <c r="H41" s="204" t="e">
        <f t="shared" si="15"/>
        <v>#REF!</v>
      </c>
      <c r="I41" s="205">
        <f t="shared" si="15"/>
        <v>160978</v>
      </c>
      <c r="J41" s="205">
        <f t="shared" si="15"/>
        <v>46477</v>
      </c>
      <c r="K41" s="207" t="e">
        <f t="shared" si="15"/>
        <v>#REF!</v>
      </c>
      <c r="L41" s="208" t="e">
        <f t="shared" si="15"/>
        <v>#REF!</v>
      </c>
      <c r="M41" s="205" t="e">
        <f t="shared" si="15"/>
        <v>#REF!</v>
      </c>
      <c r="N41" s="205" t="e">
        <f t="shared" si="15"/>
        <v>#REF!</v>
      </c>
      <c r="O41" s="207" t="e">
        <f t="shared" si="15"/>
        <v>#REF!</v>
      </c>
      <c r="P41" s="252">
        <v>178249.2</v>
      </c>
      <c r="Q41" s="253">
        <v>159043.20000000001</v>
      </c>
      <c r="R41" s="253">
        <v>19206</v>
      </c>
      <c r="S41" s="254">
        <v>0</v>
      </c>
      <c r="T41" s="208" t="e">
        <f t="shared" si="15"/>
        <v>#REF!</v>
      </c>
      <c r="U41" s="205">
        <f t="shared" si="15"/>
        <v>12750</v>
      </c>
      <c r="V41" s="205" t="e">
        <f t="shared" si="15"/>
        <v>#REF!</v>
      </c>
      <c r="W41" s="207" t="e">
        <f t="shared" si="15"/>
        <v>#REF!</v>
      </c>
    </row>
    <row r="42" spans="1:23" ht="16.5" x14ac:dyDescent="0.3">
      <c r="A42" s="84"/>
      <c r="B42" s="91">
        <v>1</v>
      </c>
      <c r="C42" s="115" t="s">
        <v>193</v>
      </c>
      <c r="D42" s="93" t="e">
        <f t="shared" ref="D42:D47" si="16">SUM(E42:G42)</f>
        <v>#REF!</v>
      </c>
      <c r="E42" s="94">
        <v>1492</v>
      </c>
      <c r="F42" s="94" t="e">
        <f>'[3]3.Interné služby'!#REF!</f>
        <v>#REF!</v>
      </c>
      <c r="G42" s="95" t="e">
        <f>'[3]3.Interné služby'!#REF!</f>
        <v>#REF!</v>
      </c>
      <c r="H42" s="93" t="e">
        <f t="shared" ref="H42:H47" si="17">SUM(I42:K42)</f>
        <v>#REF!</v>
      </c>
      <c r="I42" s="94">
        <v>3200</v>
      </c>
      <c r="J42" s="94">
        <v>0</v>
      </c>
      <c r="K42" s="96" t="e">
        <f>'[3]3.Interné služby'!#REF!</f>
        <v>#REF!</v>
      </c>
      <c r="L42" s="97" t="e">
        <f t="shared" ref="L42:L47" si="18">SUM(M42:O42)</f>
        <v>#REF!</v>
      </c>
      <c r="M42" s="94" t="e">
        <f>'[3]3.Interné služby'!#REF!</f>
        <v>#REF!</v>
      </c>
      <c r="N42" s="94" t="e">
        <f>'[3]3.Interné služby'!#REF!</f>
        <v>#REF!</v>
      </c>
      <c r="O42" s="96" t="e">
        <f>'[3]3.Interné služby'!#REF!</f>
        <v>#REF!</v>
      </c>
      <c r="P42" s="252">
        <v>1873.69</v>
      </c>
      <c r="Q42" s="255">
        <v>1873.69</v>
      </c>
      <c r="R42" s="255">
        <v>0</v>
      </c>
      <c r="S42" s="256">
        <v>0</v>
      </c>
      <c r="T42" s="97">
        <f t="shared" ref="T42:T47" si="19">SUM(U42:W42)</f>
        <v>3250</v>
      </c>
      <c r="U42" s="94">
        <f>'[3]3.Interné služby'!$H$37</f>
        <v>3250</v>
      </c>
      <c r="V42" s="94">
        <f>'[3]3.Interné služby'!$I$37</f>
        <v>0</v>
      </c>
      <c r="W42" s="96">
        <f>'[3]3.Interné služby'!$J$37</f>
        <v>0</v>
      </c>
    </row>
    <row r="43" spans="1:23" ht="15.75" x14ac:dyDescent="0.25">
      <c r="A43" s="84"/>
      <c r="B43" s="91">
        <v>2</v>
      </c>
      <c r="C43" s="107" t="s">
        <v>194</v>
      </c>
      <c r="D43" s="93" t="e">
        <f t="shared" si="16"/>
        <v>#REF!</v>
      </c>
      <c r="E43" s="94">
        <v>802</v>
      </c>
      <c r="F43" s="94" t="e">
        <f>'[3]3.Interné služby'!#REF!</f>
        <v>#REF!</v>
      </c>
      <c r="G43" s="95" t="e">
        <f>'[3]3.Interné služby'!#REF!</f>
        <v>#REF!</v>
      </c>
      <c r="H43" s="93" t="e">
        <f t="shared" si="17"/>
        <v>#REF!</v>
      </c>
      <c r="I43" s="94">
        <v>569</v>
      </c>
      <c r="J43" s="94">
        <v>0</v>
      </c>
      <c r="K43" s="96" t="e">
        <f>'[3]3.Interné služby'!#REF!</f>
        <v>#REF!</v>
      </c>
      <c r="L43" s="97" t="e">
        <f t="shared" si="18"/>
        <v>#REF!</v>
      </c>
      <c r="M43" s="94">
        <v>800</v>
      </c>
      <c r="N43" s="94" t="e">
        <f>'[3]3.Interné služby'!#REF!</f>
        <v>#REF!</v>
      </c>
      <c r="O43" s="96" t="e">
        <f>'[3]3.Interné služby'!#REF!</f>
        <v>#REF!</v>
      </c>
      <c r="P43" s="252">
        <v>108.36</v>
      </c>
      <c r="Q43" s="255">
        <v>108.36</v>
      </c>
      <c r="R43" s="255">
        <v>0</v>
      </c>
      <c r="S43" s="256">
        <v>0</v>
      </c>
      <c r="T43" s="97">
        <f t="shared" si="19"/>
        <v>500</v>
      </c>
      <c r="U43" s="94">
        <f>'[3]3.Interné služby'!$H$43</f>
        <v>500</v>
      </c>
      <c r="V43" s="94">
        <f>'[3]3.Interné služby'!$I$43</f>
        <v>0</v>
      </c>
      <c r="W43" s="96">
        <f>'[3]3.Interné služby'!$J$43</f>
        <v>0</v>
      </c>
    </row>
    <row r="44" spans="1:23" ht="15.75" x14ac:dyDescent="0.25">
      <c r="A44" s="84"/>
      <c r="B44" s="91">
        <v>3</v>
      </c>
      <c r="C44" s="107" t="s">
        <v>195</v>
      </c>
      <c r="D44" s="93" t="e">
        <f t="shared" si="16"/>
        <v>#REF!</v>
      </c>
      <c r="E44" s="94">
        <v>189803</v>
      </c>
      <c r="F44" s="94"/>
      <c r="G44" s="95" t="e">
        <f>'[3]3.Interné služby'!#REF!</f>
        <v>#REF!</v>
      </c>
      <c r="H44" s="93" t="e">
        <f t="shared" si="17"/>
        <v>#REF!</v>
      </c>
      <c r="I44" s="94">
        <v>157209</v>
      </c>
      <c r="J44" s="94">
        <v>13786</v>
      </c>
      <c r="K44" s="96" t="e">
        <f>'[3]3.Interné služby'!#REF!</f>
        <v>#REF!</v>
      </c>
      <c r="L44" s="97" t="e">
        <f t="shared" si="18"/>
        <v>#REF!</v>
      </c>
      <c r="M44" s="94" t="e">
        <f>'[3]3.Interné služby'!#REF!</f>
        <v>#REF!</v>
      </c>
      <c r="N44" s="94">
        <v>20700</v>
      </c>
      <c r="O44" s="96" t="e">
        <f>'[3]3.Interné služby'!#REF!</f>
        <v>#REF!</v>
      </c>
      <c r="P44" s="252">
        <v>155457.15</v>
      </c>
      <c r="Q44" s="255">
        <v>154761.15</v>
      </c>
      <c r="R44" s="255">
        <v>696</v>
      </c>
      <c r="S44" s="256">
        <v>0</v>
      </c>
      <c r="T44" s="97">
        <f t="shared" si="19"/>
        <v>5000</v>
      </c>
      <c r="U44" s="94">
        <f>'[2]3.Interné služby'!$Q$19</f>
        <v>5000</v>
      </c>
      <c r="V44" s="94">
        <f>'[3]3.Interné služby'!$I$47</f>
        <v>0</v>
      </c>
      <c r="W44" s="96">
        <f>'[3]3.Interné služby'!$J$47</f>
        <v>0</v>
      </c>
    </row>
    <row r="45" spans="1:23" ht="15.75" x14ac:dyDescent="0.25">
      <c r="A45" s="84"/>
      <c r="B45" s="91">
        <v>4</v>
      </c>
      <c r="C45" s="107" t="s">
        <v>196</v>
      </c>
      <c r="D45" s="93" t="e">
        <f t="shared" si="16"/>
        <v>#REF!</v>
      </c>
      <c r="E45" s="94">
        <v>1607</v>
      </c>
      <c r="F45" s="98">
        <v>6656</v>
      </c>
      <c r="G45" s="95" t="e">
        <f>'[3]3.Interné služby'!#REF!</f>
        <v>#REF!</v>
      </c>
      <c r="H45" s="93" t="e">
        <f t="shared" si="17"/>
        <v>#REF!</v>
      </c>
      <c r="I45" s="94">
        <v>0</v>
      </c>
      <c r="J45" s="94">
        <v>32691</v>
      </c>
      <c r="K45" s="96" t="e">
        <f>'[3]3.Interné služby'!#REF!</f>
        <v>#REF!</v>
      </c>
      <c r="L45" s="97" t="e">
        <f t="shared" si="18"/>
        <v>#REF!</v>
      </c>
      <c r="M45" s="94" t="e">
        <f>'[3]3.Interné služby'!#REF!</f>
        <v>#REF!</v>
      </c>
      <c r="N45" s="98" t="e">
        <f>'[3]3.Interné služby'!#REF!</f>
        <v>#REF!</v>
      </c>
      <c r="O45" s="96" t="e">
        <f>'[3]3.Interné služby'!#REF!</f>
        <v>#REF!</v>
      </c>
      <c r="P45" s="252">
        <v>20810</v>
      </c>
      <c r="Q45" s="255">
        <v>2300</v>
      </c>
      <c r="R45" s="255">
        <v>18510</v>
      </c>
      <c r="S45" s="256">
        <v>0</v>
      </c>
      <c r="T45" s="97" t="e">
        <f t="shared" si="19"/>
        <v>#REF!</v>
      </c>
      <c r="U45" s="94">
        <f>'[3]3.Interné služby'!$H$99</f>
        <v>4000</v>
      </c>
      <c r="V45" s="98" t="e">
        <f>'[3]3.Interné služby'!$I$99</f>
        <v>#REF!</v>
      </c>
      <c r="W45" s="96" t="e">
        <f>'[3]3.Interné služby'!$J$99</f>
        <v>#REF!</v>
      </c>
    </row>
    <row r="46" spans="1:23" ht="16.5" x14ac:dyDescent="0.3">
      <c r="A46" s="84"/>
      <c r="B46" s="202" t="s">
        <v>197</v>
      </c>
      <c r="C46" s="223" t="s">
        <v>198</v>
      </c>
      <c r="D46" s="204" t="e">
        <f t="shared" si="16"/>
        <v>#REF!</v>
      </c>
      <c r="E46" s="205">
        <v>1736</v>
      </c>
      <c r="F46" s="205" t="e">
        <f>'[3]3.Interné služby'!#REF!</f>
        <v>#REF!</v>
      </c>
      <c r="G46" s="206" t="e">
        <f>'[3]3.Interné služby'!#REF!</f>
        <v>#REF!</v>
      </c>
      <c r="H46" s="204" t="e">
        <f t="shared" si="17"/>
        <v>#REF!</v>
      </c>
      <c r="I46" s="205">
        <v>2400</v>
      </c>
      <c r="J46" s="205" t="e">
        <f>'[3]3.Interné služby'!#REF!</f>
        <v>#REF!</v>
      </c>
      <c r="K46" s="207" t="e">
        <f>'[3]3.Interné služby'!#REF!</f>
        <v>#REF!</v>
      </c>
      <c r="L46" s="208" t="e">
        <f t="shared" si="18"/>
        <v>#REF!</v>
      </c>
      <c r="M46" s="205">
        <v>3900</v>
      </c>
      <c r="N46" s="205" t="e">
        <f>'[3]3.Interné služby'!#REF!</f>
        <v>#REF!</v>
      </c>
      <c r="O46" s="207" t="e">
        <f>'[3]3.Interné služby'!#REF!</f>
        <v>#REF!</v>
      </c>
      <c r="P46" s="252">
        <v>4017.4</v>
      </c>
      <c r="Q46" s="253">
        <v>4017.4</v>
      </c>
      <c r="R46" s="253">
        <v>0</v>
      </c>
      <c r="S46" s="254">
        <v>0</v>
      </c>
      <c r="T46" s="208" t="e">
        <f t="shared" si="19"/>
        <v>#REF!</v>
      </c>
      <c r="U46" s="205">
        <f>'[3]3.Interné služby'!$H$101</f>
        <v>3700</v>
      </c>
      <c r="V46" s="205" t="e">
        <f>'[3]3.Interné služby'!$I$102</f>
        <v>#REF!</v>
      </c>
      <c r="W46" s="207" t="e">
        <f>'[3]3.Interné služby'!$J$102</f>
        <v>#REF!</v>
      </c>
    </row>
    <row r="47" spans="1:23" ht="17.25" thickBot="1" x14ac:dyDescent="0.35">
      <c r="A47" s="84"/>
      <c r="B47" s="224" t="s">
        <v>199</v>
      </c>
      <c r="C47" s="225" t="s">
        <v>200</v>
      </c>
      <c r="D47" s="212" t="e">
        <f t="shared" si="16"/>
        <v>#REF!</v>
      </c>
      <c r="E47" s="213">
        <v>3278</v>
      </c>
      <c r="F47" s="213" t="e">
        <f>'[3]3.Interné služby'!#REF!</f>
        <v>#REF!</v>
      </c>
      <c r="G47" s="214" t="e">
        <f>'[3]3.Interné služby'!#REF!</f>
        <v>#REF!</v>
      </c>
      <c r="H47" s="220" t="e">
        <f t="shared" si="17"/>
        <v>#REF!</v>
      </c>
      <c r="I47" s="215">
        <v>1630</v>
      </c>
      <c r="J47" s="215" t="e">
        <f>'[3]3.Interné služby'!#REF!</f>
        <v>#REF!</v>
      </c>
      <c r="K47" s="216" t="e">
        <f>'[3]3.Interné služby'!#REF!</f>
        <v>#REF!</v>
      </c>
      <c r="L47" s="221" t="e">
        <f t="shared" si="18"/>
        <v>#REF!</v>
      </c>
      <c r="M47" s="213" t="e">
        <f>'[3]3.Interné služby'!#REF!</f>
        <v>#REF!</v>
      </c>
      <c r="N47" s="213" t="e">
        <f>'[3]3.Interné služby'!#REF!</f>
        <v>#REF!</v>
      </c>
      <c r="O47" s="222" t="e">
        <f>'[3]3.Interné služby'!#REF!</f>
        <v>#REF!</v>
      </c>
      <c r="P47" s="262">
        <v>1394.38</v>
      </c>
      <c r="Q47" s="263">
        <v>1394.38</v>
      </c>
      <c r="R47" s="263">
        <v>0</v>
      </c>
      <c r="S47" s="264">
        <v>0</v>
      </c>
      <c r="T47" s="221" t="e">
        <f t="shared" si="19"/>
        <v>#REF!</v>
      </c>
      <c r="U47" s="213">
        <f>'[3]3.Interné služby'!$H$108</f>
        <v>1200</v>
      </c>
      <c r="V47" s="213" t="e">
        <f>'[3]3.Interné služby'!$I$108</f>
        <v>#REF!</v>
      </c>
      <c r="W47" s="222" t="e">
        <f>'[3]3.Interné služby'!$J$108</f>
        <v>#REF!</v>
      </c>
    </row>
    <row r="48" spans="1:23" s="82" customFormat="1" ht="14.25" x14ac:dyDescent="0.2">
      <c r="B48" s="188" t="s">
        <v>201</v>
      </c>
      <c r="C48" s="189"/>
      <c r="D48" s="181" t="e">
        <f t="shared" ref="D48:J48" si="20">D49+D50+D53</f>
        <v>#REF!</v>
      </c>
      <c r="E48" s="182" t="e">
        <f t="shared" si="20"/>
        <v>#REF!</v>
      </c>
      <c r="F48" s="182" t="e">
        <f t="shared" si="20"/>
        <v>#REF!</v>
      </c>
      <c r="G48" s="183" t="e">
        <f t="shared" si="20"/>
        <v>#REF!</v>
      </c>
      <c r="H48" s="181" t="e">
        <f>H49+H50+H53-1</f>
        <v>#REF!</v>
      </c>
      <c r="I48" s="182" t="e">
        <f>I49+I50+I53-1</f>
        <v>#REF!</v>
      </c>
      <c r="J48" s="182">
        <f t="shared" si="20"/>
        <v>0</v>
      </c>
      <c r="K48" s="184" t="e">
        <f>K49+K53</f>
        <v>#REF!</v>
      </c>
      <c r="L48" s="185" t="e">
        <f t="shared" ref="L48:W48" si="21">L49+L50+L53</f>
        <v>#REF!</v>
      </c>
      <c r="M48" s="182" t="e">
        <f t="shared" si="21"/>
        <v>#REF!</v>
      </c>
      <c r="N48" s="182" t="e">
        <f t="shared" si="21"/>
        <v>#REF!</v>
      </c>
      <c r="O48" s="184" t="e">
        <f t="shared" si="21"/>
        <v>#REF!</v>
      </c>
      <c r="P48" s="260">
        <v>24336.959999999999</v>
      </c>
      <c r="Q48" s="261">
        <v>24336.959999999999</v>
      </c>
      <c r="R48" s="261">
        <v>0</v>
      </c>
      <c r="S48" s="265">
        <v>0</v>
      </c>
      <c r="T48" s="185" t="e">
        <f t="shared" si="21"/>
        <v>#REF!</v>
      </c>
      <c r="U48" s="182">
        <f t="shared" si="21"/>
        <v>32547</v>
      </c>
      <c r="V48" s="182" t="e">
        <f t="shared" si="21"/>
        <v>#REF!</v>
      </c>
      <c r="W48" s="184" t="e">
        <f t="shared" si="21"/>
        <v>#REF!</v>
      </c>
    </row>
    <row r="49" spans="1:23" ht="16.5" x14ac:dyDescent="0.3">
      <c r="A49" s="84"/>
      <c r="B49" s="202" t="s">
        <v>202</v>
      </c>
      <c r="C49" s="223" t="s">
        <v>203</v>
      </c>
      <c r="D49" s="204" t="e">
        <f>SUM(E49:G49)</f>
        <v>#REF!</v>
      </c>
      <c r="E49" s="205">
        <v>15307.52</v>
      </c>
      <c r="F49" s="205" t="e">
        <f>'[3]4.Služby občanov'!#REF!</f>
        <v>#REF!</v>
      </c>
      <c r="G49" s="206" t="e">
        <f>'[3]4.Služby občanov'!#REF!</f>
        <v>#REF!</v>
      </c>
      <c r="H49" s="204" t="e">
        <f>SUM(I49:K49)</f>
        <v>#REF!</v>
      </c>
      <c r="I49" s="205">
        <v>26456</v>
      </c>
      <c r="J49" s="205">
        <v>0</v>
      </c>
      <c r="K49" s="207" t="e">
        <f>'[3]4.Služby občanov'!#REF!</f>
        <v>#REF!</v>
      </c>
      <c r="L49" s="208" t="e">
        <f>SUM(M49:O49)</f>
        <v>#REF!</v>
      </c>
      <c r="M49" s="205" t="e">
        <f>'[3]4.Služby občanov'!#REF!</f>
        <v>#REF!</v>
      </c>
      <c r="N49" s="205" t="e">
        <f>'[3]4.Služby občanov'!#REF!</f>
        <v>#REF!</v>
      </c>
      <c r="O49" s="207" t="e">
        <f>'[3]4.Služby občanov'!#REF!</f>
        <v>#REF!</v>
      </c>
      <c r="P49" s="252">
        <v>8958.27</v>
      </c>
      <c r="Q49" s="253">
        <v>8958.27</v>
      </c>
      <c r="R49" s="253">
        <v>0</v>
      </c>
      <c r="S49" s="254">
        <v>0</v>
      </c>
      <c r="T49" s="208">
        <f>SUM(U49:W49)</f>
        <v>15600</v>
      </c>
      <c r="U49" s="205">
        <f>'[3]4.Služby občanov'!$H$4</f>
        <v>15600</v>
      </c>
      <c r="V49" s="205">
        <f>'[3]4.Služby občanov'!$I$4</f>
        <v>0</v>
      </c>
      <c r="W49" s="207">
        <f>'[3]4.Služby občanov'!$J$4</f>
        <v>0</v>
      </c>
    </row>
    <row r="50" spans="1:23" ht="15.75" x14ac:dyDescent="0.25">
      <c r="A50" s="116"/>
      <c r="B50" s="202" t="s">
        <v>204</v>
      </c>
      <c r="C50" s="218" t="s">
        <v>205</v>
      </c>
      <c r="D50" s="204" t="e">
        <f t="shared" ref="D50:W50" si="22">SUM(D51:D52)</f>
        <v>#REF!</v>
      </c>
      <c r="E50" s="205">
        <f t="shared" si="22"/>
        <v>23245.5</v>
      </c>
      <c r="F50" s="205" t="e">
        <f t="shared" si="22"/>
        <v>#REF!</v>
      </c>
      <c r="G50" s="206" t="e">
        <f t="shared" si="22"/>
        <v>#REF!</v>
      </c>
      <c r="H50" s="204" t="e">
        <f t="shared" si="22"/>
        <v>#REF!</v>
      </c>
      <c r="I50" s="205" t="e">
        <f t="shared" si="22"/>
        <v>#REF!</v>
      </c>
      <c r="J50" s="205">
        <f t="shared" si="22"/>
        <v>0</v>
      </c>
      <c r="K50" s="207" t="e">
        <f t="shared" si="22"/>
        <v>#REF!</v>
      </c>
      <c r="L50" s="208" t="e">
        <f t="shared" si="22"/>
        <v>#REF!</v>
      </c>
      <c r="M50" s="205" t="e">
        <f t="shared" si="22"/>
        <v>#REF!</v>
      </c>
      <c r="N50" s="205" t="e">
        <f t="shared" si="22"/>
        <v>#REF!</v>
      </c>
      <c r="O50" s="207" t="e">
        <f t="shared" si="22"/>
        <v>#REF!</v>
      </c>
      <c r="P50" s="252">
        <v>15378.69</v>
      </c>
      <c r="Q50" s="253">
        <v>15378.69</v>
      </c>
      <c r="R50" s="253">
        <v>0</v>
      </c>
      <c r="S50" s="254">
        <v>0</v>
      </c>
      <c r="T50" s="208" t="e">
        <f t="shared" si="22"/>
        <v>#REF!</v>
      </c>
      <c r="U50" s="205">
        <f t="shared" si="22"/>
        <v>16937</v>
      </c>
      <c r="V50" s="205" t="e">
        <f t="shared" si="22"/>
        <v>#REF!</v>
      </c>
      <c r="W50" s="207" t="e">
        <f t="shared" si="22"/>
        <v>#REF!</v>
      </c>
    </row>
    <row r="51" spans="1:23" ht="15.75" x14ac:dyDescent="0.25">
      <c r="A51" s="116"/>
      <c r="B51" s="91">
        <v>1</v>
      </c>
      <c r="C51" s="107" t="s">
        <v>206</v>
      </c>
      <c r="D51" s="93" t="e">
        <f>SUM(E51:G51)</f>
        <v>#REF!</v>
      </c>
      <c r="E51" s="94">
        <v>23245.5</v>
      </c>
      <c r="F51" s="94" t="e">
        <f>'[3]4.Služby občanov'!#REF!</f>
        <v>#REF!</v>
      </c>
      <c r="G51" s="95" t="e">
        <f>'[3]4.Služby občanov'!#REF!</f>
        <v>#REF!</v>
      </c>
      <c r="H51" s="93" t="e">
        <f>SUM(I51:K51)</f>
        <v>#REF!</v>
      </c>
      <c r="I51" s="94">
        <v>14579</v>
      </c>
      <c r="J51" s="94">
        <v>0</v>
      </c>
      <c r="K51" s="96" t="e">
        <f>'[3]4.Služby občanov'!#REF!</f>
        <v>#REF!</v>
      </c>
      <c r="L51" s="97" t="e">
        <f>SUM(M51:O51)</f>
        <v>#REF!</v>
      </c>
      <c r="M51" s="94" t="e">
        <f>'[3]4.Služby občanov'!#REF!</f>
        <v>#REF!</v>
      </c>
      <c r="N51" s="94" t="e">
        <f>'[3]4.Služby občanov'!#REF!</f>
        <v>#REF!</v>
      </c>
      <c r="O51" s="96" t="e">
        <f>'[3]4.Služby občanov'!#REF!</f>
        <v>#REF!</v>
      </c>
      <c r="P51" s="252">
        <v>15378.69</v>
      </c>
      <c r="Q51" s="266">
        <v>15378.69</v>
      </c>
      <c r="R51" s="266">
        <v>0</v>
      </c>
      <c r="S51" s="267">
        <v>0</v>
      </c>
      <c r="T51" s="97">
        <f>SUM(U51:W51)</f>
        <v>16737</v>
      </c>
      <c r="U51" s="94">
        <f>'[3]4.Služby občanov'!$H$18</f>
        <v>16737</v>
      </c>
      <c r="V51" s="94">
        <f>'[3]4.Služby občanov'!$I$18</f>
        <v>0</v>
      </c>
      <c r="W51" s="96">
        <f>'[3]4.Služby občanov'!$J$18</f>
        <v>0</v>
      </c>
    </row>
    <row r="52" spans="1:23" ht="15.75" x14ac:dyDescent="0.25">
      <c r="A52" s="116"/>
      <c r="B52" s="91">
        <v>2</v>
      </c>
      <c r="C52" s="107" t="s">
        <v>207</v>
      </c>
      <c r="D52" s="93" t="e">
        <f>SUM(E52:G52)</f>
        <v>#REF!</v>
      </c>
      <c r="E52" s="94">
        <v>0</v>
      </c>
      <c r="F52" s="94" t="e">
        <f>'[3]4.Služby občanov'!#REF!</f>
        <v>#REF!</v>
      </c>
      <c r="G52" s="95" t="e">
        <f>'[3]4.Služby občanov'!#REF!</f>
        <v>#REF!</v>
      </c>
      <c r="H52" s="93" t="e">
        <f>SUM(I52:K52)</f>
        <v>#REF!</v>
      </c>
      <c r="I52" s="94" t="e">
        <f>'[3]4.Služby občanov'!#REF!</f>
        <v>#REF!</v>
      </c>
      <c r="J52" s="94">
        <v>0</v>
      </c>
      <c r="K52" s="96" t="e">
        <f>'[3]4.Služby občanov'!#REF!</f>
        <v>#REF!</v>
      </c>
      <c r="L52" s="97" t="e">
        <f>SUM(M52:O52)</f>
        <v>#REF!</v>
      </c>
      <c r="M52" s="94" t="e">
        <f>'[3]4.Služby občanov'!#REF!</f>
        <v>#REF!</v>
      </c>
      <c r="N52" s="94" t="e">
        <f>'[3]4.Služby občanov'!#REF!</f>
        <v>#REF!</v>
      </c>
      <c r="O52" s="96" t="e">
        <f>'[3]4.Služby občanov'!#REF!</f>
        <v>#REF!</v>
      </c>
      <c r="P52" s="252">
        <v>0</v>
      </c>
      <c r="Q52" s="266">
        <v>0</v>
      </c>
      <c r="R52" s="266">
        <v>0</v>
      </c>
      <c r="S52" s="267">
        <v>0</v>
      </c>
      <c r="T52" s="97" t="e">
        <f>SUM(U52:W52)</f>
        <v>#REF!</v>
      </c>
      <c r="U52" s="94">
        <f>'[3]4.Služby občanov'!$H$26</f>
        <v>200</v>
      </c>
      <c r="V52" s="94" t="e">
        <f>'[3]4.Služby občanov'!$I$26</f>
        <v>#REF!</v>
      </c>
      <c r="W52" s="96" t="e">
        <f>'[3]4.Služby občanov'!$J$26</f>
        <v>#REF!</v>
      </c>
    </row>
    <row r="53" spans="1:23" ht="16.5" thickBot="1" x14ac:dyDescent="0.3">
      <c r="A53" s="116"/>
      <c r="B53" s="226" t="s">
        <v>208</v>
      </c>
      <c r="C53" s="219" t="s">
        <v>209</v>
      </c>
      <c r="D53" s="212" t="e">
        <f>SUM(E53:G53)</f>
        <v>#REF!</v>
      </c>
      <c r="E53" s="213" t="e">
        <f>'[3]4.Služby občanov'!#REF!</f>
        <v>#REF!</v>
      </c>
      <c r="F53" s="213" t="e">
        <f>'[3]4.Služby občanov'!#REF!</f>
        <v>#REF!</v>
      </c>
      <c r="G53" s="214" t="e">
        <f>'[3]4.Služby občanov'!#REF!</f>
        <v>#REF!</v>
      </c>
      <c r="H53" s="220" t="e">
        <f>SUM(I53:K53)</f>
        <v>#REF!</v>
      </c>
      <c r="I53" s="215">
        <v>0</v>
      </c>
      <c r="J53" s="215">
        <v>0</v>
      </c>
      <c r="K53" s="216" t="e">
        <f>'[3]4.Služby občanov'!#REF!</f>
        <v>#REF!</v>
      </c>
      <c r="L53" s="221" t="e">
        <f>SUM(M53:O53)</f>
        <v>#REF!</v>
      </c>
      <c r="M53" s="213" t="e">
        <f>'[3]4.Služby občanov'!#REF!</f>
        <v>#REF!</v>
      </c>
      <c r="N53" s="213" t="e">
        <f>'[3]4.Služby občanov'!#REF!</f>
        <v>#REF!</v>
      </c>
      <c r="O53" s="222" t="e">
        <f>'[3]4.Služby občanov'!#REF!</f>
        <v>#REF!</v>
      </c>
      <c r="P53" s="262">
        <v>0</v>
      </c>
      <c r="Q53" s="268">
        <v>0</v>
      </c>
      <c r="R53" s="268">
        <v>0</v>
      </c>
      <c r="S53" s="269">
        <v>0</v>
      </c>
      <c r="T53" s="221" t="e">
        <f>SUM(U53:W53)</f>
        <v>#REF!</v>
      </c>
      <c r="U53" s="213">
        <f>'[3]4.Služby občanov'!$H$28</f>
        <v>10</v>
      </c>
      <c r="V53" s="213" t="e">
        <f>'[3]4.Služby občanov'!$I$28</f>
        <v>#REF!</v>
      </c>
      <c r="W53" s="222" t="e">
        <f>'[3]4.Služby občanov'!$J$28</f>
        <v>#REF!</v>
      </c>
    </row>
    <row r="54" spans="1:23" s="82" customFormat="1" ht="14.25" x14ac:dyDescent="0.2">
      <c r="A54" s="116"/>
      <c r="B54" s="186" t="s">
        <v>210</v>
      </c>
      <c r="C54" s="190"/>
      <c r="D54" s="181" t="e">
        <f t="shared" ref="D54:W54" si="23">D55+D60+D61+D62+D67</f>
        <v>#REF!</v>
      </c>
      <c r="E54" s="182" t="e">
        <f t="shared" si="23"/>
        <v>#REF!</v>
      </c>
      <c r="F54" s="182" t="e">
        <f t="shared" si="23"/>
        <v>#REF!</v>
      </c>
      <c r="G54" s="183" t="e">
        <f t="shared" si="23"/>
        <v>#REF!</v>
      </c>
      <c r="H54" s="181" t="e">
        <f t="shared" si="23"/>
        <v>#REF!</v>
      </c>
      <c r="I54" s="182" t="e">
        <f t="shared" si="23"/>
        <v>#REF!</v>
      </c>
      <c r="J54" s="182" t="e">
        <f t="shared" si="23"/>
        <v>#REF!</v>
      </c>
      <c r="K54" s="184" t="e">
        <f t="shared" si="23"/>
        <v>#REF!</v>
      </c>
      <c r="L54" s="185" t="e">
        <f t="shared" si="23"/>
        <v>#REF!</v>
      </c>
      <c r="M54" s="182" t="e">
        <f t="shared" si="23"/>
        <v>#REF!</v>
      </c>
      <c r="N54" s="182" t="e">
        <f t="shared" si="23"/>
        <v>#REF!</v>
      </c>
      <c r="O54" s="184" t="e">
        <f t="shared" si="23"/>
        <v>#REF!</v>
      </c>
      <c r="P54" s="260">
        <v>667835.55000000005</v>
      </c>
      <c r="Q54" s="261">
        <v>666135.55000000005</v>
      </c>
      <c r="R54" s="261">
        <v>1700</v>
      </c>
      <c r="S54" s="265">
        <v>0</v>
      </c>
      <c r="T54" s="185" t="e">
        <f t="shared" si="23"/>
        <v>#REF!</v>
      </c>
      <c r="U54" s="182" t="e">
        <f t="shared" si="23"/>
        <v>#REF!</v>
      </c>
      <c r="V54" s="182" t="e">
        <f t="shared" si="23"/>
        <v>#REF!</v>
      </c>
      <c r="W54" s="184" t="e">
        <f t="shared" si="23"/>
        <v>#REF!</v>
      </c>
    </row>
    <row r="55" spans="1:23" ht="15.75" x14ac:dyDescent="0.25">
      <c r="A55" s="116"/>
      <c r="B55" s="227" t="s">
        <v>211</v>
      </c>
      <c r="C55" s="228" t="s">
        <v>212</v>
      </c>
      <c r="D55" s="204" t="e">
        <f t="shared" ref="D55:W55" si="24">SUM(D56:D59)</f>
        <v>#REF!</v>
      </c>
      <c r="E55" s="205">
        <f t="shared" si="24"/>
        <v>496158.19</v>
      </c>
      <c r="F55" s="205" t="e">
        <f t="shared" si="24"/>
        <v>#REF!</v>
      </c>
      <c r="G55" s="206" t="e">
        <f t="shared" si="24"/>
        <v>#REF!</v>
      </c>
      <c r="H55" s="204" t="e">
        <f t="shared" si="24"/>
        <v>#REF!</v>
      </c>
      <c r="I55" s="205">
        <f t="shared" si="24"/>
        <v>480129.99</v>
      </c>
      <c r="J55" s="205" t="e">
        <f t="shared" si="24"/>
        <v>#REF!</v>
      </c>
      <c r="K55" s="207" t="e">
        <f t="shared" si="24"/>
        <v>#REF!</v>
      </c>
      <c r="L55" s="208" t="e">
        <f t="shared" si="24"/>
        <v>#REF!</v>
      </c>
      <c r="M55" s="205" t="e">
        <f t="shared" si="24"/>
        <v>#REF!</v>
      </c>
      <c r="N55" s="205" t="e">
        <f t="shared" si="24"/>
        <v>#REF!</v>
      </c>
      <c r="O55" s="207" t="e">
        <f t="shared" si="24"/>
        <v>#REF!</v>
      </c>
      <c r="P55" s="252">
        <v>463317.1</v>
      </c>
      <c r="Q55" s="253">
        <v>461617.1</v>
      </c>
      <c r="R55" s="253">
        <v>1700</v>
      </c>
      <c r="S55" s="254">
        <v>0</v>
      </c>
      <c r="T55" s="208" t="e">
        <f t="shared" si="24"/>
        <v>#REF!</v>
      </c>
      <c r="U55" s="205">
        <f t="shared" si="24"/>
        <v>468983</v>
      </c>
      <c r="V55" s="205">
        <f t="shared" si="24"/>
        <v>6100</v>
      </c>
      <c r="W55" s="207" t="e">
        <f t="shared" si="24"/>
        <v>#REF!</v>
      </c>
    </row>
    <row r="56" spans="1:23" ht="15.75" x14ac:dyDescent="0.25">
      <c r="A56" s="116"/>
      <c r="B56" s="91">
        <v>1</v>
      </c>
      <c r="C56" s="107" t="s">
        <v>213</v>
      </c>
      <c r="D56" s="93" t="e">
        <f t="shared" ref="D56:D61" si="25">SUM(E56:G56)</f>
        <v>#REF!</v>
      </c>
      <c r="E56" s="94">
        <v>350478.7</v>
      </c>
      <c r="F56" s="94">
        <v>9811</v>
      </c>
      <c r="G56" s="95" t="e">
        <f>'[3]5.Bezpečnosť, právo a por.'!#REF!</f>
        <v>#REF!</v>
      </c>
      <c r="H56" s="93" t="e">
        <f t="shared" ref="H56:H66" si="26">SUM(I56:K56)</f>
        <v>#REF!</v>
      </c>
      <c r="I56" s="94">
        <v>339635.49</v>
      </c>
      <c r="J56" s="94">
        <v>10809</v>
      </c>
      <c r="K56" s="96" t="e">
        <f>'[3]5.Bezpečnosť, právo a por.'!#REF!</f>
        <v>#REF!</v>
      </c>
      <c r="L56" s="97" t="e">
        <f t="shared" ref="L56:L61" si="27">SUM(M56:O56)</f>
        <v>#REF!</v>
      </c>
      <c r="M56" s="94" t="e">
        <f>'[3]5.Bezpečnosť, právo a por.'!#REF!</f>
        <v>#REF!</v>
      </c>
      <c r="N56" s="94" t="e">
        <f>'[3]5.Bezpečnosť, právo a por.'!#REF!</f>
        <v>#REF!</v>
      </c>
      <c r="O56" s="96" t="e">
        <f>'[3]5.Bezpečnosť, právo a por.'!#REF!</f>
        <v>#REF!</v>
      </c>
      <c r="P56" s="252">
        <v>326420.21000000002</v>
      </c>
      <c r="Q56" s="255">
        <v>324720.21000000002</v>
      </c>
      <c r="R56" s="255">
        <v>1700</v>
      </c>
      <c r="S56" s="256">
        <v>0</v>
      </c>
      <c r="T56" s="97">
        <f t="shared" ref="T56:T61" si="28">SUM(U56:W56)</f>
        <v>326718</v>
      </c>
      <c r="U56" s="94">
        <f>'[3]5.Bezpečnosť, právo a por.'!$H$5</f>
        <v>326718</v>
      </c>
      <c r="V56" s="94">
        <f>'[3]5.Bezpečnosť, právo a por.'!$I$5</f>
        <v>0</v>
      </c>
      <c r="W56" s="96">
        <f>'[3]5.Bezpečnosť, právo a por.'!$J$5</f>
        <v>0</v>
      </c>
    </row>
    <row r="57" spans="1:23" ht="15.75" x14ac:dyDescent="0.25">
      <c r="A57" s="84"/>
      <c r="B57" s="91">
        <v>2</v>
      </c>
      <c r="C57" s="107" t="s">
        <v>214</v>
      </c>
      <c r="D57" s="93" t="e">
        <f t="shared" si="25"/>
        <v>#REF!</v>
      </c>
      <c r="E57" s="94">
        <v>69112.490000000005</v>
      </c>
      <c r="F57" s="94"/>
      <c r="G57" s="95" t="e">
        <f>'[3]5.Bezpečnosť, právo a por.'!#REF!</f>
        <v>#REF!</v>
      </c>
      <c r="H57" s="93" t="e">
        <f t="shared" si="26"/>
        <v>#REF!</v>
      </c>
      <c r="I57" s="94">
        <v>62503.5</v>
      </c>
      <c r="J57" s="94">
        <v>17528</v>
      </c>
      <c r="K57" s="96" t="e">
        <f>'[3]5.Bezpečnosť, právo a por.'!#REF!</f>
        <v>#REF!</v>
      </c>
      <c r="L57" s="97" t="e">
        <f t="shared" si="27"/>
        <v>#REF!</v>
      </c>
      <c r="M57" s="94" t="e">
        <f>'[3]5.Bezpečnosť, právo a por.'!#REF!</f>
        <v>#REF!</v>
      </c>
      <c r="N57" s="94" t="e">
        <f>'[3]5.Bezpečnosť, právo a por.'!#REF!</f>
        <v>#REF!</v>
      </c>
      <c r="O57" s="96" t="e">
        <f>'[3]5.Bezpečnosť, právo a por.'!#REF!</f>
        <v>#REF!</v>
      </c>
      <c r="P57" s="252">
        <v>63166.06</v>
      </c>
      <c r="Q57" s="255">
        <v>63166.06</v>
      </c>
      <c r="R57" s="255">
        <v>0</v>
      </c>
      <c r="S57" s="256">
        <v>0</v>
      </c>
      <c r="T57" s="97">
        <f t="shared" si="28"/>
        <v>70911</v>
      </c>
      <c r="U57" s="94">
        <f>'[3]5.Bezpečnosť, právo a por.'!$H$49</f>
        <v>67861</v>
      </c>
      <c r="V57" s="94">
        <f>'[3]5.Bezpečnosť, právo a por.'!$I$49</f>
        <v>3050</v>
      </c>
      <c r="W57" s="96">
        <f>'[3]5.Bezpečnosť, právo a por.'!$J$49</f>
        <v>0</v>
      </c>
    </row>
    <row r="58" spans="1:23" ht="15.75" x14ac:dyDescent="0.25">
      <c r="A58" s="108"/>
      <c r="B58" s="91">
        <v>3</v>
      </c>
      <c r="C58" s="107" t="s">
        <v>215</v>
      </c>
      <c r="D58" s="93" t="e">
        <f t="shared" si="25"/>
        <v>#REF!</v>
      </c>
      <c r="E58" s="94">
        <v>37000</v>
      </c>
      <c r="F58" s="94"/>
      <c r="G58" s="95" t="e">
        <f>'[3]5.Bezpečnosť, právo a por.'!#REF!</f>
        <v>#REF!</v>
      </c>
      <c r="H58" s="93" t="e">
        <f t="shared" si="26"/>
        <v>#REF!</v>
      </c>
      <c r="I58" s="94">
        <v>37892.5</v>
      </c>
      <c r="J58" s="94">
        <v>0</v>
      </c>
      <c r="K58" s="96" t="e">
        <f>'[3]5.Bezpečnosť, právo a por.'!#REF!</f>
        <v>#REF!</v>
      </c>
      <c r="L58" s="97" t="e">
        <f t="shared" si="27"/>
        <v>#REF!</v>
      </c>
      <c r="M58" s="94" t="e">
        <f>'[3]5.Bezpečnosť, právo a por.'!#REF!</f>
        <v>#REF!</v>
      </c>
      <c r="N58" s="94" t="e">
        <f>'[3]5.Bezpečnosť, právo a por.'!#REF!</f>
        <v>#REF!</v>
      </c>
      <c r="O58" s="96" t="e">
        <f>'[3]5.Bezpečnosť, právo a por.'!#REF!</f>
        <v>#REF!</v>
      </c>
      <c r="P58" s="252">
        <v>35909.43</v>
      </c>
      <c r="Q58" s="255">
        <v>35909.43</v>
      </c>
      <c r="R58" s="255">
        <v>0</v>
      </c>
      <c r="S58" s="256">
        <v>0</v>
      </c>
      <c r="T58" s="97" t="e">
        <f t="shared" si="28"/>
        <v>#REF!</v>
      </c>
      <c r="U58" s="94">
        <f>'[3]5.Bezpečnosť, právo a por.'!$H$66</f>
        <v>36887</v>
      </c>
      <c r="V58" s="94">
        <f>'[3]5.Bezpečnosť, právo a por.'!$I$65</f>
        <v>3050</v>
      </c>
      <c r="W58" s="96" t="e">
        <f>'[3]5.Bezpečnosť, právo a por.'!$J$65</f>
        <v>#REF!</v>
      </c>
    </row>
    <row r="59" spans="1:23" ht="15.75" x14ac:dyDescent="0.25">
      <c r="A59" s="108"/>
      <c r="B59" s="91">
        <v>4</v>
      </c>
      <c r="C59" s="107" t="s">
        <v>216</v>
      </c>
      <c r="D59" s="93" t="e">
        <f t="shared" si="25"/>
        <v>#REF!</v>
      </c>
      <c r="E59" s="94">
        <v>39567</v>
      </c>
      <c r="F59" s="94" t="e">
        <f>'[3]5.Bezpečnosť, právo a por.'!#REF!</f>
        <v>#REF!</v>
      </c>
      <c r="G59" s="95" t="e">
        <f>'[3]5.Bezpečnosť, právo a por.'!#REF!</f>
        <v>#REF!</v>
      </c>
      <c r="H59" s="93" t="e">
        <f t="shared" si="26"/>
        <v>#REF!</v>
      </c>
      <c r="I59" s="94">
        <v>40098.5</v>
      </c>
      <c r="J59" s="94" t="e">
        <f>'[3]5.Bezpečnosť, právo a por.'!#REF!</f>
        <v>#REF!</v>
      </c>
      <c r="K59" s="96" t="e">
        <f>'[3]5.Bezpečnosť, právo a por.'!#REF!</f>
        <v>#REF!</v>
      </c>
      <c r="L59" s="97" t="e">
        <f t="shared" si="27"/>
        <v>#REF!</v>
      </c>
      <c r="M59" s="94" t="e">
        <f>'[3]5.Bezpečnosť, právo a por.'!#REF!</f>
        <v>#REF!</v>
      </c>
      <c r="N59" s="94" t="e">
        <f>'[3]5.Bezpečnosť, právo a por.'!#REF!</f>
        <v>#REF!</v>
      </c>
      <c r="O59" s="96" t="e">
        <f>'[3]5.Bezpečnosť, právo a por.'!#REF!</f>
        <v>#REF!</v>
      </c>
      <c r="P59" s="252">
        <v>37821.4</v>
      </c>
      <c r="Q59" s="255">
        <v>37821.4</v>
      </c>
      <c r="R59" s="255">
        <v>0</v>
      </c>
      <c r="S59" s="256">
        <v>0</v>
      </c>
      <c r="T59" s="97" t="e">
        <f t="shared" si="28"/>
        <v>#REF!</v>
      </c>
      <c r="U59" s="94">
        <f>'[3]5.Bezpečnosť, právo a por.'!$H$69</f>
        <v>37517</v>
      </c>
      <c r="V59" s="94">
        <f>'[3]5.Bezpečnosť, právo a por.'!$I$69</f>
        <v>0</v>
      </c>
      <c r="W59" s="96" t="e">
        <f>'[3]5.Bezpečnosť, právo a por.'!$J$68</f>
        <v>#REF!</v>
      </c>
    </row>
    <row r="60" spans="1:23" ht="16.5" x14ac:dyDescent="0.3">
      <c r="A60" s="84"/>
      <c r="B60" s="227" t="s">
        <v>217</v>
      </c>
      <c r="C60" s="223" t="s">
        <v>218</v>
      </c>
      <c r="D60" s="204" t="e">
        <f t="shared" si="25"/>
        <v>#REF!</v>
      </c>
      <c r="E60" s="205" t="e">
        <f>'[3]5.Bezpečnosť, právo a por.'!#REF!</f>
        <v>#REF!</v>
      </c>
      <c r="F60" s="205" t="e">
        <f>'[3]5.Bezpečnosť, právo a por.'!#REF!</f>
        <v>#REF!</v>
      </c>
      <c r="G60" s="206" t="e">
        <f>'[3]5.Bezpečnosť, právo a por.'!#REF!</f>
        <v>#REF!</v>
      </c>
      <c r="H60" s="204" t="e">
        <f t="shared" si="26"/>
        <v>#REF!</v>
      </c>
      <c r="I60" s="205">
        <v>0</v>
      </c>
      <c r="J60" s="205">
        <v>0</v>
      </c>
      <c r="K60" s="207" t="e">
        <f>'[3]5.Bezpečnosť, právo a por.'!#REF!</f>
        <v>#REF!</v>
      </c>
      <c r="L60" s="208" t="e">
        <f t="shared" si="27"/>
        <v>#REF!</v>
      </c>
      <c r="M60" s="205" t="e">
        <f>'[3]5.Bezpečnosť, právo a por.'!#REF!</f>
        <v>#REF!</v>
      </c>
      <c r="N60" s="205" t="e">
        <f>'[3]5.Bezpečnosť, právo a por.'!#REF!</f>
        <v>#REF!</v>
      </c>
      <c r="O60" s="207" t="e">
        <f>'[3]5.Bezpečnosť, právo a por.'!#REF!</f>
        <v>#REF!</v>
      </c>
      <c r="P60" s="252">
        <v>0</v>
      </c>
      <c r="Q60" s="253">
        <v>0</v>
      </c>
      <c r="R60" s="253">
        <v>0</v>
      </c>
      <c r="S60" s="254">
        <v>0</v>
      </c>
      <c r="T60" s="208" t="e">
        <f t="shared" si="28"/>
        <v>#REF!</v>
      </c>
      <c r="U60" s="205">
        <f>'[3]5.Bezpečnosť, právo a por.'!$H$77</f>
        <v>0</v>
      </c>
      <c r="V60" s="205"/>
      <c r="W60" s="207" t="e">
        <f>'[3]5.Bezpečnosť, právo a por.'!$J$76</f>
        <v>#REF!</v>
      </c>
    </row>
    <row r="61" spans="1:23" ht="16.5" x14ac:dyDescent="0.3">
      <c r="A61" s="84"/>
      <c r="B61" s="227" t="s">
        <v>219</v>
      </c>
      <c r="C61" s="223" t="s">
        <v>220</v>
      </c>
      <c r="D61" s="204" t="e">
        <f t="shared" si="25"/>
        <v>#REF!</v>
      </c>
      <c r="E61" s="205">
        <v>1286</v>
      </c>
      <c r="F61" s="205" t="e">
        <f>'[3]5.Bezpečnosť, právo a por.'!#REF!</f>
        <v>#REF!</v>
      </c>
      <c r="G61" s="206" t="e">
        <f>'[3]5.Bezpečnosť, právo a por.'!#REF!</f>
        <v>#REF!</v>
      </c>
      <c r="H61" s="204" t="e">
        <f t="shared" si="26"/>
        <v>#REF!</v>
      </c>
      <c r="I61" s="205">
        <v>797</v>
      </c>
      <c r="J61" s="205">
        <v>0</v>
      </c>
      <c r="K61" s="207" t="e">
        <f>'[3]5.Bezpečnosť, právo a por.'!#REF!</f>
        <v>#REF!</v>
      </c>
      <c r="L61" s="208" t="e">
        <f t="shared" si="27"/>
        <v>#REF!</v>
      </c>
      <c r="M61" s="205" t="e">
        <f>'[3]5.Bezpečnosť, právo a por.'!#REF!</f>
        <v>#REF!</v>
      </c>
      <c r="N61" s="205" t="e">
        <f>'[3]5.Bezpečnosť, právo a por.'!#REF!</f>
        <v>#REF!</v>
      </c>
      <c r="O61" s="207" t="e">
        <f>'[3]5.Bezpečnosť, právo a por.'!#REF!</f>
        <v>#REF!</v>
      </c>
      <c r="P61" s="252">
        <v>914.32</v>
      </c>
      <c r="Q61" s="253">
        <v>914.32</v>
      </c>
      <c r="R61" s="253">
        <v>0</v>
      </c>
      <c r="S61" s="254">
        <v>0</v>
      </c>
      <c r="T61" s="208" t="e">
        <f t="shared" si="28"/>
        <v>#REF!</v>
      </c>
      <c r="U61" s="205">
        <f>'[3]5.Bezpečnosť, právo a por.'!$H$79</f>
        <v>1650</v>
      </c>
      <c r="V61" s="205" t="e">
        <f>'[3]5.Bezpečnosť, právo a por.'!$I$78</f>
        <v>#REF!</v>
      </c>
      <c r="W61" s="207" t="e">
        <f>'[3]5.Bezpečnosť, právo a por.'!$J$78</f>
        <v>#REF!</v>
      </c>
    </row>
    <row r="62" spans="1:23" ht="15.75" x14ac:dyDescent="0.25">
      <c r="A62" s="84"/>
      <c r="B62" s="227" t="s">
        <v>221</v>
      </c>
      <c r="C62" s="218" t="s">
        <v>222</v>
      </c>
      <c r="D62" s="204" t="e">
        <f>SUM(D63:D66)</f>
        <v>#REF!</v>
      </c>
      <c r="E62" s="205">
        <f>SUM(E63:E66)</f>
        <v>255279.5</v>
      </c>
      <c r="F62" s="205" t="e">
        <f>SUM(F63:F66)</f>
        <v>#REF!</v>
      </c>
      <c r="G62" s="206" t="e">
        <f>SUM(G63:G66)</f>
        <v>#REF!</v>
      </c>
      <c r="H62" s="204" t="e">
        <f t="shared" si="26"/>
        <v>#REF!</v>
      </c>
      <c r="I62" s="205">
        <f t="shared" ref="I62:W62" si="29">SUM(I63:I66)</f>
        <v>270995.5</v>
      </c>
      <c r="J62" s="205">
        <f t="shared" si="29"/>
        <v>0</v>
      </c>
      <c r="K62" s="207" t="e">
        <f t="shared" si="29"/>
        <v>#REF!</v>
      </c>
      <c r="L62" s="208" t="e">
        <f t="shared" si="29"/>
        <v>#REF!</v>
      </c>
      <c r="M62" s="205" t="e">
        <f t="shared" si="29"/>
        <v>#REF!</v>
      </c>
      <c r="N62" s="205" t="e">
        <f t="shared" si="29"/>
        <v>#REF!</v>
      </c>
      <c r="O62" s="207" t="e">
        <f t="shared" si="29"/>
        <v>#REF!</v>
      </c>
      <c r="P62" s="252">
        <v>203577.43</v>
      </c>
      <c r="Q62" s="253">
        <v>203577.43</v>
      </c>
      <c r="R62" s="253">
        <v>0</v>
      </c>
      <c r="S62" s="254">
        <v>0</v>
      </c>
      <c r="T62" s="208" t="e">
        <f t="shared" si="29"/>
        <v>#REF!</v>
      </c>
      <c r="U62" s="205" t="e">
        <f t="shared" si="29"/>
        <v>#REF!</v>
      </c>
      <c r="V62" s="205">
        <f t="shared" si="29"/>
        <v>64679</v>
      </c>
      <c r="W62" s="207" t="e">
        <f t="shared" si="29"/>
        <v>#REF!</v>
      </c>
    </row>
    <row r="63" spans="1:23" ht="15.75" x14ac:dyDescent="0.25">
      <c r="A63" s="84"/>
      <c r="B63" s="91">
        <v>1</v>
      </c>
      <c r="C63" s="107" t="s">
        <v>223</v>
      </c>
      <c r="D63" s="93" t="e">
        <f>SUM(E63:G63)</f>
        <v>#REF!</v>
      </c>
      <c r="E63" s="94">
        <v>0</v>
      </c>
      <c r="F63" s="94" t="e">
        <f>'[3]5.Bezpečnosť, právo a por.'!#REF!</f>
        <v>#REF!</v>
      </c>
      <c r="G63" s="95" t="e">
        <f>'[3]5.Bezpečnosť, právo a por.'!#REF!</f>
        <v>#REF!</v>
      </c>
      <c r="H63" s="93" t="e">
        <f t="shared" si="26"/>
        <v>#REF!</v>
      </c>
      <c r="I63" s="94">
        <v>0</v>
      </c>
      <c r="J63" s="94">
        <v>0</v>
      </c>
      <c r="K63" s="96" t="e">
        <f>'[3]5.Bezpečnosť, právo a por.'!#REF!</f>
        <v>#REF!</v>
      </c>
      <c r="L63" s="97" t="e">
        <f>SUM(M63:O63)</f>
        <v>#REF!</v>
      </c>
      <c r="M63" s="94" t="e">
        <f>'[3]5.Bezpečnosť, právo a por.'!#REF!</f>
        <v>#REF!</v>
      </c>
      <c r="N63" s="94" t="e">
        <f>'[3]5.Bezpečnosť, právo a por.'!#REF!</f>
        <v>#REF!</v>
      </c>
      <c r="O63" s="96" t="e">
        <f>'[3]5.Bezpečnosť, právo a por.'!#REF!</f>
        <v>#REF!</v>
      </c>
      <c r="P63" s="252">
        <v>0</v>
      </c>
      <c r="Q63" s="255">
        <v>0</v>
      </c>
      <c r="R63" s="255">
        <v>0</v>
      </c>
      <c r="S63" s="256">
        <v>0</v>
      </c>
      <c r="T63" s="97">
        <f>SUM(U63:W63)</f>
        <v>251721</v>
      </c>
      <c r="U63" s="94">
        <f>'[3]5.Bezpečnosť, právo a por.'!$H$95</f>
        <v>187042</v>
      </c>
      <c r="V63" s="94">
        <f>'[3]5.Bezpečnosť, právo a por.'!$I$94</f>
        <v>64679</v>
      </c>
      <c r="W63" s="96">
        <f>'[3]5.Bezpečnosť, právo a por.'!$J$94</f>
        <v>0</v>
      </c>
    </row>
    <row r="64" spans="1:23" ht="15.75" x14ac:dyDescent="0.25">
      <c r="A64" s="84"/>
      <c r="B64" s="91">
        <v>2</v>
      </c>
      <c r="C64" s="107" t="s">
        <v>224</v>
      </c>
      <c r="D64" s="93" t="e">
        <f>SUM(E64:G64)</f>
        <v>#REF!</v>
      </c>
      <c r="E64" s="94">
        <v>57400.5</v>
      </c>
      <c r="F64" s="94" t="e">
        <f>'[3]5.Bezpečnosť, právo a por.'!#REF!</f>
        <v>#REF!</v>
      </c>
      <c r="G64" s="95" t="e">
        <f>'[3]5.Bezpečnosť, právo a por.'!#REF!</f>
        <v>#REF!</v>
      </c>
      <c r="H64" s="93" t="e">
        <f t="shared" si="26"/>
        <v>#REF!</v>
      </c>
      <c r="I64" s="94">
        <v>37515</v>
      </c>
      <c r="J64" s="94">
        <v>0</v>
      </c>
      <c r="K64" s="96" t="e">
        <f>'[3]5.Bezpečnosť, právo a por.'!#REF!</f>
        <v>#REF!</v>
      </c>
      <c r="L64" s="97" t="e">
        <f>SUM(M64:O64)</f>
        <v>#REF!</v>
      </c>
      <c r="M64" s="94">
        <v>42145</v>
      </c>
      <c r="N64" s="94" t="e">
        <f>'[3]5.Bezpečnosť, právo a por.'!#REF!</f>
        <v>#REF!</v>
      </c>
      <c r="O64" s="96" t="e">
        <f>'[3]5.Bezpečnosť, právo a por.'!#REF!</f>
        <v>#REF!</v>
      </c>
      <c r="P64" s="252">
        <v>32015.58</v>
      </c>
      <c r="Q64" s="255">
        <v>32015.58</v>
      </c>
      <c r="R64" s="255">
        <v>0</v>
      </c>
      <c r="S64" s="256">
        <v>0</v>
      </c>
      <c r="T64" s="97" t="e">
        <f>SUM(U64:W64)</f>
        <v>#REF!</v>
      </c>
      <c r="U64" s="94">
        <f>'[3]5.Bezpečnosť, právo a por.'!$H$101</f>
        <v>74900</v>
      </c>
      <c r="V64" s="94"/>
      <c r="W64" s="96" t="e">
        <f>'[3]5.Bezpečnosť, právo a por.'!$J$96</f>
        <v>#REF!</v>
      </c>
    </row>
    <row r="65" spans="1:23" ht="15.75" x14ac:dyDescent="0.25">
      <c r="A65" s="84"/>
      <c r="B65" s="91">
        <v>3</v>
      </c>
      <c r="C65" s="107" t="s">
        <v>225</v>
      </c>
      <c r="D65" s="93" t="e">
        <f>SUM(E65:G65)</f>
        <v>#REF!</v>
      </c>
      <c r="E65" s="94">
        <v>197723</v>
      </c>
      <c r="F65" s="94" t="e">
        <f>'[3]5.Bezpečnosť, právo a por.'!#REF!</f>
        <v>#REF!</v>
      </c>
      <c r="G65" s="95" t="e">
        <f>'[3]5.Bezpečnosť, právo a por.'!#REF!</f>
        <v>#REF!</v>
      </c>
      <c r="H65" s="93" t="e">
        <f t="shared" si="26"/>
        <v>#REF!</v>
      </c>
      <c r="I65" s="94">
        <v>233480.5</v>
      </c>
      <c r="J65" s="94">
        <v>0</v>
      </c>
      <c r="K65" s="96" t="e">
        <f>'[3]5.Bezpečnosť, právo a por.'!#REF!</f>
        <v>#REF!</v>
      </c>
      <c r="L65" s="97" t="e">
        <f>SUM(M65:O65)</f>
        <v>#REF!</v>
      </c>
      <c r="M65" s="94" t="e">
        <f>'[3]5.Bezpečnosť, právo a por.'!#REF!</f>
        <v>#REF!</v>
      </c>
      <c r="N65" s="94" t="e">
        <f>'[3]5.Bezpečnosť, právo a por.'!#REF!</f>
        <v>#REF!</v>
      </c>
      <c r="O65" s="96" t="e">
        <f>'[3]5.Bezpečnosť, právo a por.'!#REF!</f>
        <v>#REF!</v>
      </c>
      <c r="P65" s="252">
        <v>171561.85</v>
      </c>
      <c r="Q65" s="255">
        <v>171561.85</v>
      </c>
      <c r="R65" s="255">
        <v>0</v>
      </c>
      <c r="S65" s="256">
        <v>0</v>
      </c>
      <c r="T65" s="97" t="e">
        <f>SUM(U65:W65)</f>
        <v>#REF!</v>
      </c>
      <c r="U65" s="94" t="e">
        <f>'[3]5.Bezpečnosť, právo a por.'!$H$103</f>
        <v>#REF!</v>
      </c>
      <c r="V65" s="94">
        <f>'[3]5.Bezpečnosť, právo a por.'!$I$102</f>
        <v>0</v>
      </c>
      <c r="W65" s="96">
        <f>'[3]5.Bezpečnosť, právo a por.'!$J$102</f>
        <v>0</v>
      </c>
    </row>
    <row r="66" spans="1:23" ht="15.75" x14ac:dyDescent="0.25">
      <c r="A66" s="84"/>
      <c r="B66" s="91">
        <v>4</v>
      </c>
      <c r="C66" s="107" t="s">
        <v>226</v>
      </c>
      <c r="D66" s="93" t="e">
        <f>SUM(E66:G66)</f>
        <v>#REF!</v>
      </c>
      <c r="E66" s="94">
        <v>156</v>
      </c>
      <c r="F66" s="94" t="e">
        <f>'[3]5.Bezpečnosť, právo a por.'!#REF!</f>
        <v>#REF!</v>
      </c>
      <c r="G66" s="95" t="e">
        <f>'[3]5.Bezpečnosť, právo a por.'!#REF!</f>
        <v>#REF!</v>
      </c>
      <c r="H66" s="93" t="e">
        <f t="shared" si="26"/>
        <v>#REF!</v>
      </c>
      <c r="I66" s="94">
        <v>0</v>
      </c>
      <c r="J66" s="94">
        <v>0</v>
      </c>
      <c r="K66" s="96" t="e">
        <f>'[3]5.Bezpečnosť, právo a por.'!#REF!</f>
        <v>#REF!</v>
      </c>
      <c r="L66" s="97" t="e">
        <f>SUM(M66:O66)</f>
        <v>#REF!</v>
      </c>
      <c r="M66" s="94">
        <v>0</v>
      </c>
      <c r="N66" s="94" t="e">
        <f>'[3]5.Bezpečnosť, právo a por.'!#REF!</f>
        <v>#REF!</v>
      </c>
      <c r="O66" s="96" t="e">
        <f>'[3]5.Bezpečnosť, právo a por.'!#REF!</f>
        <v>#REF!</v>
      </c>
      <c r="P66" s="252">
        <v>0</v>
      </c>
      <c r="Q66" s="255">
        <v>0</v>
      </c>
      <c r="R66" s="255">
        <v>0</v>
      </c>
      <c r="S66" s="256">
        <v>0</v>
      </c>
      <c r="T66" s="97" t="e">
        <f>SUM(U66:W66)</f>
        <v>#REF!</v>
      </c>
      <c r="U66" s="94" t="e">
        <f>'[3]5.Bezpečnosť, právo a por.'!$H$106</f>
        <v>#REF!</v>
      </c>
      <c r="V66" s="94">
        <f>'[3]5.Bezpečnosť, právo a por.'!$I$105</f>
        <v>0</v>
      </c>
      <c r="W66" s="96">
        <f>'[3]5.Bezpečnosť, právo a por.'!$J$105</f>
        <v>0</v>
      </c>
    </row>
    <row r="67" spans="1:23" ht="15.75" x14ac:dyDescent="0.25">
      <c r="A67" s="116"/>
      <c r="B67" s="227" t="s">
        <v>227</v>
      </c>
      <c r="C67" s="229" t="s">
        <v>228</v>
      </c>
      <c r="D67" s="204" t="e">
        <f t="shared" ref="D67:W67" si="30">SUM(D68:D69)</f>
        <v>#REF!</v>
      </c>
      <c r="E67" s="205">
        <f t="shared" si="30"/>
        <v>1324</v>
      </c>
      <c r="F67" s="205" t="e">
        <f t="shared" si="30"/>
        <v>#REF!</v>
      </c>
      <c r="G67" s="206" t="e">
        <f t="shared" si="30"/>
        <v>#REF!</v>
      </c>
      <c r="H67" s="204" t="e">
        <f t="shared" si="30"/>
        <v>#REF!</v>
      </c>
      <c r="I67" s="205" t="e">
        <f t="shared" si="30"/>
        <v>#REF!</v>
      </c>
      <c r="J67" s="205">
        <f t="shared" si="30"/>
        <v>0</v>
      </c>
      <c r="K67" s="207" t="e">
        <f t="shared" si="30"/>
        <v>#REF!</v>
      </c>
      <c r="L67" s="208" t="e">
        <f t="shared" si="30"/>
        <v>#REF!</v>
      </c>
      <c r="M67" s="205" t="e">
        <f t="shared" si="30"/>
        <v>#REF!</v>
      </c>
      <c r="N67" s="205" t="e">
        <f t="shared" si="30"/>
        <v>#REF!</v>
      </c>
      <c r="O67" s="207" t="e">
        <f t="shared" si="30"/>
        <v>#REF!</v>
      </c>
      <c r="P67" s="252">
        <v>26.7</v>
      </c>
      <c r="Q67" s="253">
        <v>26.7</v>
      </c>
      <c r="R67" s="253">
        <v>0</v>
      </c>
      <c r="S67" s="254">
        <v>0</v>
      </c>
      <c r="T67" s="208" t="e">
        <f t="shared" si="30"/>
        <v>#REF!</v>
      </c>
      <c r="U67" s="205" t="e">
        <f t="shared" si="30"/>
        <v>#REF!</v>
      </c>
      <c r="V67" s="205">
        <f t="shared" si="30"/>
        <v>0</v>
      </c>
      <c r="W67" s="207">
        <f t="shared" si="30"/>
        <v>0</v>
      </c>
    </row>
    <row r="68" spans="1:23" ht="15.75" x14ac:dyDescent="0.25">
      <c r="A68" s="116"/>
      <c r="B68" s="91">
        <v>1</v>
      </c>
      <c r="C68" s="107" t="s">
        <v>229</v>
      </c>
      <c r="D68" s="93" t="e">
        <f>SUM(E68:G68)</f>
        <v>#REF!</v>
      </c>
      <c r="E68" s="94">
        <v>461</v>
      </c>
      <c r="F68" s="94" t="e">
        <f>'[3]5.Bezpečnosť, právo a por.'!#REF!</f>
        <v>#REF!</v>
      </c>
      <c r="G68" s="95" t="e">
        <f>'[3]5.Bezpečnosť, právo a por.'!#REF!</f>
        <v>#REF!</v>
      </c>
      <c r="H68" s="93" t="e">
        <f>SUM(I68:K68)</f>
        <v>#REF!</v>
      </c>
      <c r="I68" s="94" t="e">
        <f>'[3]5.Bezpečnosť, právo a por.'!#REF!</f>
        <v>#REF!</v>
      </c>
      <c r="J68" s="94">
        <v>0</v>
      </c>
      <c r="K68" s="96" t="e">
        <f>'[3]5.Bezpečnosť, právo a por.'!#REF!</f>
        <v>#REF!</v>
      </c>
      <c r="L68" s="97" t="e">
        <f>SUM(M68:O68)</f>
        <v>#REF!</v>
      </c>
      <c r="M68" s="94" t="e">
        <f>'[3]5.Bezpečnosť, právo a por.'!#REF!</f>
        <v>#REF!</v>
      </c>
      <c r="N68" s="94" t="e">
        <f>'[3]5.Bezpečnosť, právo a por.'!#REF!</f>
        <v>#REF!</v>
      </c>
      <c r="O68" s="96" t="e">
        <f>'[3]5.Bezpečnosť, právo a por.'!#REF!</f>
        <v>#REF!</v>
      </c>
      <c r="P68" s="252">
        <v>26.7</v>
      </c>
      <c r="Q68" s="255">
        <v>26.7</v>
      </c>
      <c r="R68" s="255">
        <v>0</v>
      </c>
      <c r="S68" s="256">
        <v>0</v>
      </c>
      <c r="T68" s="97">
        <f>SUM(U68:W68)</f>
        <v>1300</v>
      </c>
      <c r="U68" s="94">
        <f>'[3]5.Bezpečnosť, právo a por.'!$H$110</f>
        <v>1300</v>
      </c>
      <c r="V68" s="94">
        <f>'[3]5.Bezpečnosť, právo a por.'!$I$109</f>
        <v>0</v>
      </c>
      <c r="W68" s="96">
        <f>'[3]5.Bezpečnosť, právo a por.'!$J$109</f>
        <v>0</v>
      </c>
    </row>
    <row r="69" spans="1:23" ht="17.25" thickBot="1" x14ac:dyDescent="0.35">
      <c r="A69" s="116"/>
      <c r="B69" s="101">
        <v>2</v>
      </c>
      <c r="C69" s="118" t="s">
        <v>230</v>
      </c>
      <c r="D69" s="102" t="e">
        <f>SUM(E69:G69)</f>
        <v>#REF!</v>
      </c>
      <c r="E69" s="103">
        <v>863</v>
      </c>
      <c r="F69" s="103" t="e">
        <f>'[3]5.Bezpečnosť, právo a por.'!#REF!</f>
        <v>#REF!</v>
      </c>
      <c r="G69" s="104" t="e">
        <f>'[3]5.Bezpečnosť, právo a por.'!#REF!</f>
        <v>#REF!</v>
      </c>
      <c r="H69" s="93" t="e">
        <f>SUM(I69:K69)</f>
        <v>#REF!</v>
      </c>
      <c r="I69" s="105">
        <v>0</v>
      </c>
      <c r="J69" s="105">
        <v>0</v>
      </c>
      <c r="K69" s="106" t="e">
        <f>'[3]5.Bezpečnosť, právo a por.'!#REF!</f>
        <v>#REF!</v>
      </c>
      <c r="L69" s="112" t="e">
        <f>SUM(M69:O69)</f>
        <v>#REF!</v>
      </c>
      <c r="M69" s="103" t="e">
        <f>'[3]5.Bezpečnosť, právo a por.'!#REF!</f>
        <v>#REF!</v>
      </c>
      <c r="N69" s="103" t="e">
        <f>'[3]5.Bezpečnosť, právo a por.'!#REF!</f>
        <v>#REF!</v>
      </c>
      <c r="O69" s="113" t="e">
        <f>'[3]5.Bezpečnosť, právo a por.'!#REF!</f>
        <v>#REF!</v>
      </c>
      <c r="P69" s="262">
        <v>0</v>
      </c>
      <c r="Q69" s="270">
        <v>0</v>
      </c>
      <c r="R69" s="270">
        <v>0</v>
      </c>
      <c r="S69" s="271">
        <v>0</v>
      </c>
      <c r="T69" s="112" t="e">
        <f>SUM(U69:W69)</f>
        <v>#REF!</v>
      </c>
      <c r="U69" s="103" t="e">
        <f>'[3]5.Bezpečnosť, právo a por.'!$H$112</f>
        <v>#REF!</v>
      </c>
      <c r="V69" s="103">
        <f>'[3]5.Bezpečnosť, právo a por.'!$I$111</f>
        <v>0</v>
      </c>
      <c r="W69" s="113">
        <f>'[3]5.Bezpečnosť, právo a por.'!$J$111</f>
        <v>0</v>
      </c>
    </row>
    <row r="70" spans="1:23" s="82" customFormat="1" ht="14.25" x14ac:dyDescent="0.2">
      <c r="A70" s="116"/>
      <c r="B70" s="186" t="s">
        <v>231</v>
      </c>
      <c r="C70" s="187"/>
      <c r="D70" s="181" t="e">
        <f t="shared" ref="D70:W70" si="31">D71+D74+D77</f>
        <v>#REF!</v>
      </c>
      <c r="E70" s="182">
        <f t="shared" si="31"/>
        <v>702096</v>
      </c>
      <c r="F70" s="182" t="e">
        <f t="shared" si="31"/>
        <v>#REF!</v>
      </c>
      <c r="G70" s="183" t="e">
        <f t="shared" si="31"/>
        <v>#REF!</v>
      </c>
      <c r="H70" s="181" t="e">
        <f t="shared" si="31"/>
        <v>#REF!</v>
      </c>
      <c r="I70" s="182">
        <f t="shared" si="31"/>
        <v>666597</v>
      </c>
      <c r="J70" s="182" t="e">
        <f t="shared" si="31"/>
        <v>#REF!</v>
      </c>
      <c r="K70" s="184" t="e">
        <f t="shared" si="31"/>
        <v>#REF!</v>
      </c>
      <c r="L70" s="185" t="e">
        <f t="shared" si="31"/>
        <v>#REF!</v>
      </c>
      <c r="M70" s="182" t="e">
        <f t="shared" si="31"/>
        <v>#REF!</v>
      </c>
      <c r="N70" s="182" t="e">
        <f t="shared" si="31"/>
        <v>#REF!</v>
      </c>
      <c r="O70" s="184" t="e">
        <f t="shared" si="31"/>
        <v>#REF!</v>
      </c>
      <c r="P70" s="260">
        <v>698135.79</v>
      </c>
      <c r="Q70" s="261">
        <v>698135.79</v>
      </c>
      <c r="R70" s="261">
        <v>0</v>
      </c>
      <c r="S70" s="265">
        <v>0</v>
      </c>
      <c r="T70" s="185">
        <f t="shared" si="31"/>
        <v>749050</v>
      </c>
      <c r="U70" s="182">
        <f t="shared" si="31"/>
        <v>743850</v>
      </c>
      <c r="V70" s="182">
        <f t="shared" si="31"/>
        <v>5200</v>
      </c>
      <c r="W70" s="184">
        <f t="shared" si="31"/>
        <v>0</v>
      </c>
    </row>
    <row r="71" spans="1:23" ht="15.75" x14ac:dyDescent="0.25">
      <c r="A71" s="108"/>
      <c r="B71" s="227" t="s">
        <v>232</v>
      </c>
      <c r="C71" s="229" t="s">
        <v>233</v>
      </c>
      <c r="D71" s="204" t="e">
        <f t="shared" ref="D71:W71" si="32">SUM(D72:D73)</f>
        <v>#REF!</v>
      </c>
      <c r="E71" s="205">
        <f t="shared" si="32"/>
        <v>518307</v>
      </c>
      <c r="F71" s="205" t="e">
        <f t="shared" si="32"/>
        <v>#REF!</v>
      </c>
      <c r="G71" s="206" t="e">
        <f t="shared" si="32"/>
        <v>#REF!</v>
      </c>
      <c r="H71" s="204" t="e">
        <f t="shared" si="32"/>
        <v>#REF!</v>
      </c>
      <c r="I71" s="205">
        <f t="shared" si="32"/>
        <v>514507</v>
      </c>
      <c r="J71" s="205" t="e">
        <f t="shared" si="32"/>
        <v>#REF!</v>
      </c>
      <c r="K71" s="207" t="e">
        <f t="shared" si="32"/>
        <v>#REF!</v>
      </c>
      <c r="L71" s="208" t="e">
        <f t="shared" si="32"/>
        <v>#REF!</v>
      </c>
      <c r="M71" s="205" t="e">
        <f t="shared" si="32"/>
        <v>#REF!</v>
      </c>
      <c r="N71" s="205" t="e">
        <f t="shared" si="32"/>
        <v>#REF!</v>
      </c>
      <c r="O71" s="207" t="e">
        <f t="shared" si="32"/>
        <v>#REF!</v>
      </c>
      <c r="P71" s="252">
        <v>524715.03</v>
      </c>
      <c r="Q71" s="253">
        <v>524715.03</v>
      </c>
      <c r="R71" s="253">
        <v>0</v>
      </c>
      <c r="S71" s="254">
        <v>0</v>
      </c>
      <c r="T71" s="208">
        <f t="shared" si="32"/>
        <v>564050</v>
      </c>
      <c r="U71" s="205">
        <f t="shared" si="32"/>
        <v>558850</v>
      </c>
      <c r="V71" s="205">
        <f t="shared" si="32"/>
        <v>5200</v>
      </c>
      <c r="W71" s="207">
        <f t="shared" si="32"/>
        <v>0</v>
      </c>
    </row>
    <row r="72" spans="1:23" ht="15.75" x14ac:dyDescent="0.25">
      <c r="A72" s="84"/>
      <c r="B72" s="91">
        <v>1</v>
      </c>
      <c r="C72" s="117" t="s">
        <v>234</v>
      </c>
      <c r="D72" s="93" t="e">
        <f>SUM(E72:G72)</f>
        <v>#REF!</v>
      </c>
      <c r="E72" s="94">
        <v>278</v>
      </c>
      <c r="F72" s="94" t="e">
        <f>'[3]6.Odpadové hospodárstvo'!#REF!</f>
        <v>#REF!</v>
      </c>
      <c r="G72" s="95" t="e">
        <f>'[3]6.Odpadové hospodárstvo'!#REF!</f>
        <v>#REF!</v>
      </c>
      <c r="H72" s="93" t="e">
        <f>SUM(I72:K72)</f>
        <v>#REF!</v>
      </c>
      <c r="I72" s="94">
        <v>265</v>
      </c>
      <c r="J72" s="94" t="e">
        <f>'[3]6.Odpadové hospodárstvo'!#REF!</f>
        <v>#REF!</v>
      </c>
      <c r="K72" s="96" t="e">
        <f>'[3]6.Odpadové hospodárstvo'!#REF!</f>
        <v>#REF!</v>
      </c>
      <c r="L72" s="97" t="e">
        <f>SUM(M72:O72)</f>
        <v>#REF!</v>
      </c>
      <c r="M72" s="94" t="e">
        <f>'[3]6.Odpadové hospodárstvo'!#REF!</f>
        <v>#REF!</v>
      </c>
      <c r="N72" s="94" t="e">
        <f>'[3]6.Odpadové hospodárstvo'!#REF!</f>
        <v>#REF!</v>
      </c>
      <c r="O72" s="96" t="e">
        <f>'[3]6.Odpadové hospodárstvo'!#REF!</f>
        <v>#REF!</v>
      </c>
      <c r="P72" s="252">
        <v>287.73</v>
      </c>
      <c r="Q72" s="255">
        <v>287.73</v>
      </c>
      <c r="R72" s="255">
        <v>0</v>
      </c>
      <c r="S72" s="256">
        <v>0</v>
      </c>
      <c r="T72" s="97">
        <f>SUM(U72:W72)</f>
        <v>6050</v>
      </c>
      <c r="U72" s="94">
        <f>'[3]6.Odpadové hospodárstvo'!$H$5</f>
        <v>850</v>
      </c>
      <c r="V72" s="94">
        <f>'[3]6.Odpadové hospodárstvo'!$I$5</f>
        <v>5200</v>
      </c>
      <c r="W72" s="96">
        <f>'[3]6.Odpadové hospodárstvo'!$J$5</f>
        <v>0</v>
      </c>
    </row>
    <row r="73" spans="1:23" ht="15.75" x14ac:dyDescent="0.25">
      <c r="A73" s="84"/>
      <c r="B73" s="91">
        <v>2</v>
      </c>
      <c r="C73" s="107" t="s">
        <v>235</v>
      </c>
      <c r="D73" s="93" t="e">
        <f>SUM(E73:G73)</f>
        <v>#REF!</v>
      </c>
      <c r="E73" s="94">
        <v>518029</v>
      </c>
      <c r="F73" s="94" t="e">
        <f>'[3]6.Odpadové hospodárstvo'!#REF!</f>
        <v>#REF!</v>
      </c>
      <c r="G73" s="95" t="e">
        <f>'[3]6.Odpadové hospodárstvo'!#REF!</f>
        <v>#REF!</v>
      </c>
      <c r="H73" s="93" t="e">
        <f>SUM(I73:K73)</f>
        <v>#REF!</v>
      </c>
      <c r="I73" s="94">
        <v>514242</v>
      </c>
      <c r="J73" s="94" t="e">
        <f>'[3]6.Odpadové hospodárstvo'!#REF!</f>
        <v>#REF!</v>
      </c>
      <c r="K73" s="96" t="e">
        <f>'[3]6.Odpadové hospodárstvo'!#REF!</f>
        <v>#REF!</v>
      </c>
      <c r="L73" s="97" t="e">
        <f>SUM(M73:O73)</f>
        <v>#REF!</v>
      </c>
      <c r="M73" s="94" t="e">
        <f>'[3]6.Odpadové hospodárstvo'!#REF!</f>
        <v>#REF!</v>
      </c>
      <c r="N73" s="94" t="e">
        <f>'[3]6.Odpadové hospodárstvo'!#REF!</f>
        <v>#REF!</v>
      </c>
      <c r="O73" s="96" t="e">
        <f>'[3]6.Odpadové hospodárstvo'!#REF!</f>
        <v>#REF!</v>
      </c>
      <c r="P73" s="252">
        <v>524427.30000000005</v>
      </c>
      <c r="Q73" s="255">
        <v>524427.30000000005</v>
      </c>
      <c r="R73" s="255">
        <v>0</v>
      </c>
      <c r="S73" s="256">
        <v>0</v>
      </c>
      <c r="T73" s="97">
        <f>SUM(U73:W73)</f>
        <v>558000</v>
      </c>
      <c r="U73" s="94">
        <f>'[3]6.Odpadové hospodárstvo'!$H$10</f>
        <v>558000</v>
      </c>
      <c r="V73" s="94">
        <f>'[3]6.Odpadové hospodárstvo'!$I$10</f>
        <v>0</v>
      </c>
      <c r="W73" s="96">
        <f>'[3]6.Odpadové hospodárstvo'!$J$10</f>
        <v>0</v>
      </c>
    </row>
    <row r="74" spans="1:23" ht="15.75" x14ac:dyDescent="0.25">
      <c r="A74" s="84"/>
      <c r="B74" s="227" t="s">
        <v>236</v>
      </c>
      <c r="C74" s="218" t="s">
        <v>237</v>
      </c>
      <c r="D74" s="204" t="e">
        <f t="shared" ref="D74:W74" si="33">SUM(D75:D76)</f>
        <v>#REF!</v>
      </c>
      <c r="E74" s="205">
        <f t="shared" si="33"/>
        <v>107980</v>
      </c>
      <c r="F74" s="205" t="e">
        <f t="shared" si="33"/>
        <v>#REF!</v>
      </c>
      <c r="G74" s="206" t="e">
        <f t="shared" si="33"/>
        <v>#REF!</v>
      </c>
      <c r="H74" s="204" t="e">
        <f t="shared" si="33"/>
        <v>#REF!</v>
      </c>
      <c r="I74" s="205">
        <f t="shared" si="33"/>
        <v>78763</v>
      </c>
      <c r="J74" s="205" t="e">
        <f t="shared" si="33"/>
        <v>#REF!</v>
      </c>
      <c r="K74" s="207" t="e">
        <f t="shared" si="33"/>
        <v>#REF!</v>
      </c>
      <c r="L74" s="208" t="e">
        <f t="shared" si="33"/>
        <v>#REF!</v>
      </c>
      <c r="M74" s="205" t="e">
        <f t="shared" si="33"/>
        <v>#REF!</v>
      </c>
      <c r="N74" s="205" t="e">
        <f t="shared" si="33"/>
        <v>#REF!</v>
      </c>
      <c r="O74" s="207" t="e">
        <f t="shared" si="33"/>
        <v>#REF!</v>
      </c>
      <c r="P74" s="252">
        <v>94003.83</v>
      </c>
      <c r="Q74" s="253">
        <v>94003.83</v>
      </c>
      <c r="R74" s="253">
        <v>0</v>
      </c>
      <c r="S74" s="254">
        <v>0</v>
      </c>
      <c r="T74" s="208">
        <f t="shared" si="33"/>
        <v>100650</v>
      </c>
      <c r="U74" s="205">
        <f t="shared" si="33"/>
        <v>100650</v>
      </c>
      <c r="V74" s="205">
        <f t="shared" si="33"/>
        <v>0</v>
      </c>
      <c r="W74" s="207">
        <f t="shared" si="33"/>
        <v>0</v>
      </c>
    </row>
    <row r="75" spans="1:23" ht="15.75" x14ac:dyDescent="0.25">
      <c r="A75" s="84"/>
      <c r="B75" s="91">
        <v>1</v>
      </c>
      <c r="C75" s="107" t="s">
        <v>238</v>
      </c>
      <c r="D75" s="93" t="e">
        <f>SUM(E75:G75)</f>
        <v>#REF!</v>
      </c>
      <c r="E75" s="94">
        <v>97706</v>
      </c>
      <c r="F75" s="94" t="e">
        <f>'[3]6.Odpadové hospodárstvo'!#REF!</f>
        <v>#REF!</v>
      </c>
      <c r="G75" s="95" t="e">
        <f>'[3]6.Odpadové hospodárstvo'!#REF!</f>
        <v>#REF!</v>
      </c>
      <c r="H75" s="93" t="e">
        <f>SUM(I75:K75)</f>
        <v>#REF!</v>
      </c>
      <c r="I75" s="94">
        <v>68842</v>
      </c>
      <c r="J75" s="94" t="e">
        <f>'[3]6.Odpadové hospodárstvo'!#REF!</f>
        <v>#REF!</v>
      </c>
      <c r="K75" s="96" t="e">
        <f>'[3]6.Odpadové hospodárstvo'!#REF!</f>
        <v>#REF!</v>
      </c>
      <c r="L75" s="97" t="e">
        <f>SUM(M75:O75)</f>
        <v>#REF!</v>
      </c>
      <c r="M75" s="94" t="e">
        <f>'[3]6.Odpadové hospodárstvo'!#REF!</f>
        <v>#REF!</v>
      </c>
      <c r="N75" s="94" t="e">
        <f>'[3]6.Odpadové hospodárstvo'!#REF!</f>
        <v>#REF!</v>
      </c>
      <c r="O75" s="96" t="e">
        <f>'[3]6.Odpadové hospodárstvo'!#REF!</f>
        <v>#REF!</v>
      </c>
      <c r="P75" s="252">
        <v>82086.899999999994</v>
      </c>
      <c r="Q75" s="255">
        <v>82086.899999999994</v>
      </c>
      <c r="R75" s="255">
        <v>0</v>
      </c>
      <c r="S75" s="256">
        <v>0</v>
      </c>
      <c r="T75" s="97">
        <f>SUM(U75:W75)</f>
        <v>86950</v>
      </c>
      <c r="U75" s="94">
        <f>'[3]6.Odpadové hospodárstvo'!$H$15</f>
        <v>86950</v>
      </c>
      <c r="V75" s="94">
        <f>'[3]6.Odpadové hospodárstvo'!$I$15</f>
        <v>0</v>
      </c>
      <c r="W75" s="96">
        <f>'[3]6.Odpadové hospodárstvo'!$J$15</f>
        <v>0</v>
      </c>
    </row>
    <row r="76" spans="1:23" ht="15.75" x14ac:dyDescent="0.25">
      <c r="A76" s="84"/>
      <c r="B76" s="91">
        <v>2</v>
      </c>
      <c r="C76" s="117" t="s">
        <v>239</v>
      </c>
      <c r="D76" s="93" t="e">
        <f>SUM(E76:G76)</f>
        <v>#REF!</v>
      </c>
      <c r="E76" s="94">
        <v>10274</v>
      </c>
      <c r="F76" s="98" t="e">
        <f>'[3]6.Odpadové hospodárstvo'!#REF!</f>
        <v>#REF!</v>
      </c>
      <c r="G76" s="95" t="e">
        <f>'[3]6.Odpadové hospodárstvo'!#REF!</f>
        <v>#REF!</v>
      </c>
      <c r="H76" s="93" t="e">
        <f>SUM(I76:K76)</f>
        <v>#REF!</v>
      </c>
      <c r="I76" s="94">
        <v>9921</v>
      </c>
      <c r="J76" s="94" t="e">
        <f>'[3]6.Odpadové hospodárstvo'!#REF!</f>
        <v>#REF!</v>
      </c>
      <c r="K76" s="96" t="e">
        <f>'[3]6.Odpadové hospodárstvo'!#REF!</f>
        <v>#REF!</v>
      </c>
      <c r="L76" s="97" t="e">
        <f>SUM(M76:O76)</f>
        <v>#REF!</v>
      </c>
      <c r="M76" s="94" t="e">
        <f>'[3]6.Odpadové hospodárstvo'!#REF!</f>
        <v>#REF!</v>
      </c>
      <c r="N76" s="98" t="e">
        <f>'[3]6.Odpadové hospodárstvo'!#REF!</f>
        <v>#REF!</v>
      </c>
      <c r="O76" s="96" t="e">
        <f>'[3]6.Odpadové hospodárstvo'!#REF!</f>
        <v>#REF!</v>
      </c>
      <c r="P76" s="252">
        <v>11916.93</v>
      </c>
      <c r="Q76" s="255">
        <v>11916.93</v>
      </c>
      <c r="R76" s="255">
        <v>0</v>
      </c>
      <c r="S76" s="256">
        <v>0</v>
      </c>
      <c r="T76" s="97">
        <f>SUM(U76:W76)</f>
        <v>13700</v>
      </c>
      <c r="U76" s="94">
        <f>'[3]6.Odpadové hospodárstvo'!$H$18</f>
        <v>13700</v>
      </c>
      <c r="V76" s="98">
        <f>'[3]6.Odpadové hospodárstvo'!$I$18</f>
        <v>0</v>
      </c>
      <c r="W76" s="96">
        <f>'[3]6.Odpadové hospodárstvo'!$J$18</f>
        <v>0</v>
      </c>
    </row>
    <row r="77" spans="1:23" ht="16.5" thickBot="1" x14ac:dyDescent="0.3">
      <c r="A77" s="84"/>
      <c r="B77" s="230" t="s">
        <v>240</v>
      </c>
      <c r="C77" s="231" t="s">
        <v>241</v>
      </c>
      <c r="D77" s="212" t="e">
        <f>SUM(E77:G77)</f>
        <v>#REF!</v>
      </c>
      <c r="E77" s="213">
        <v>75809</v>
      </c>
      <c r="F77" s="213">
        <v>52058</v>
      </c>
      <c r="G77" s="214" t="e">
        <f>'[3]6.Odpadové hospodárstvo'!#REF!</f>
        <v>#REF!</v>
      </c>
      <c r="H77" s="220" t="e">
        <f>SUM(I77:K77)</f>
        <v>#REF!</v>
      </c>
      <c r="I77" s="215">
        <v>73327</v>
      </c>
      <c r="J77" s="215" t="e">
        <f>'[3]6.Odpadové hospodárstvo'!#REF!</f>
        <v>#REF!</v>
      </c>
      <c r="K77" s="216" t="e">
        <f>'[3]6.Odpadové hospodárstvo'!#REF!</f>
        <v>#REF!</v>
      </c>
      <c r="L77" s="221" t="e">
        <f>SUM(M77:O77)</f>
        <v>#REF!</v>
      </c>
      <c r="M77" s="213" t="e">
        <f>'[3]6.Odpadové hospodárstvo'!#REF!</f>
        <v>#REF!</v>
      </c>
      <c r="N77" s="213" t="e">
        <f>'[3]6.Odpadové hospodárstvo'!#REF!</f>
        <v>#REF!</v>
      </c>
      <c r="O77" s="222" t="e">
        <f>'[3]6.Odpadové hospodárstvo'!#REF!</f>
        <v>#REF!</v>
      </c>
      <c r="P77" s="262">
        <v>79416.929999999993</v>
      </c>
      <c r="Q77" s="263">
        <v>79416.929999999993</v>
      </c>
      <c r="R77" s="263">
        <v>0</v>
      </c>
      <c r="S77" s="264">
        <v>0</v>
      </c>
      <c r="T77" s="221">
        <f>SUM(U77:W77)</f>
        <v>84350</v>
      </c>
      <c r="U77" s="213">
        <f>'[3]6.Odpadové hospodárstvo'!$H$20</f>
        <v>84350</v>
      </c>
      <c r="V77" s="213">
        <f>'[3]6.Odpadové hospodárstvo'!$I$20</f>
        <v>0</v>
      </c>
      <c r="W77" s="222">
        <f>'[3]6.Odpadové hospodárstvo'!$J$20</f>
        <v>0</v>
      </c>
    </row>
    <row r="78" spans="1:23" s="82" customFormat="1" ht="14.25" x14ac:dyDescent="0.2">
      <c r="B78" s="186" t="s">
        <v>242</v>
      </c>
      <c r="C78" s="187"/>
      <c r="D78" s="181" t="e">
        <f t="shared" ref="D78:W78" si="34">D79+D87+D90</f>
        <v>#REF!</v>
      </c>
      <c r="E78" s="182" t="e">
        <f t="shared" si="34"/>
        <v>#REF!</v>
      </c>
      <c r="F78" s="182" t="e">
        <f t="shared" si="34"/>
        <v>#REF!</v>
      </c>
      <c r="G78" s="183" t="e">
        <f t="shared" si="34"/>
        <v>#REF!</v>
      </c>
      <c r="H78" s="181" t="e">
        <f t="shared" si="34"/>
        <v>#REF!</v>
      </c>
      <c r="I78" s="182" t="e">
        <f t="shared" si="34"/>
        <v>#REF!</v>
      </c>
      <c r="J78" s="182" t="e">
        <f t="shared" si="34"/>
        <v>#REF!</v>
      </c>
      <c r="K78" s="184" t="e">
        <f t="shared" si="34"/>
        <v>#REF!</v>
      </c>
      <c r="L78" s="185" t="e">
        <f t="shared" si="34"/>
        <v>#REF!</v>
      </c>
      <c r="M78" s="182" t="e">
        <f t="shared" si="34"/>
        <v>#REF!</v>
      </c>
      <c r="N78" s="182" t="e">
        <f t="shared" si="34"/>
        <v>#REF!</v>
      </c>
      <c r="O78" s="184" t="e">
        <f t="shared" si="34"/>
        <v>#REF!</v>
      </c>
      <c r="P78" s="260">
        <v>948075.11</v>
      </c>
      <c r="Q78" s="261">
        <v>274180.21999999997</v>
      </c>
      <c r="R78" s="261">
        <v>368710.89</v>
      </c>
      <c r="S78" s="265">
        <v>305184</v>
      </c>
      <c r="T78" s="185">
        <f t="shared" si="34"/>
        <v>899603</v>
      </c>
      <c r="U78" s="182">
        <f t="shared" si="34"/>
        <v>377705</v>
      </c>
      <c r="V78" s="182">
        <f t="shared" si="34"/>
        <v>128850</v>
      </c>
      <c r="W78" s="184">
        <f t="shared" si="34"/>
        <v>393048</v>
      </c>
    </row>
    <row r="79" spans="1:23" ht="15.75" x14ac:dyDescent="0.25">
      <c r="A79" s="84"/>
      <c r="B79" s="227" t="s">
        <v>243</v>
      </c>
      <c r="C79" s="218" t="s">
        <v>244</v>
      </c>
      <c r="D79" s="204" t="e">
        <f t="shared" ref="D79:W79" si="35">SUM(D80:D86)</f>
        <v>#REF!</v>
      </c>
      <c r="E79" s="205" t="e">
        <f t="shared" si="35"/>
        <v>#REF!</v>
      </c>
      <c r="F79" s="205" t="e">
        <f t="shared" si="35"/>
        <v>#REF!</v>
      </c>
      <c r="G79" s="206" t="e">
        <f t="shared" si="35"/>
        <v>#REF!</v>
      </c>
      <c r="H79" s="204">
        <f t="shared" si="35"/>
        <v>716581.5</v>
      </c>
      <c r="I79" s="205">
        <f t="shared" si="35"/>
        <v>248438.5</v>
      </c>
      <c r="J79" s="205">
        <f t="shared" si="35"/>
        <v>162959</v>
      </c>
      <c r="K79" s="207">
        <f t="shared" si="35"/>
        <v>305184</v>
      </c>
      <c r="L79" s="208" t="e">
        <f t="shared" si="35"/>
        <v>#REF!</v>
      </c>
      <c r="M79" s="205" t="e">
        <f t="shared" si="35"/>
        <v>#REF!</v>
      </c>
      <c r="N79" s="205" t="e">
        <f t="shared" si="35"/>
        <v>#REF!</v>
      </c>
      <c r="O79" s="207" t="e">
        <f t="shared" si="35"/>
        <v>#REF!</v>
      </c>
      <c r="P79" s="252">
        <v>948075.11</v>
      </c>
      <c r="Q79" s="253">
        <v>274180.21999999997</v>
      </c>
      <c r="R79" s="253">
        <v>368710.89</v>
      </c>
      <c r="S79" s="254">
        <v>305184</v>
      </c>
      <c r="T79" s="208">
        <f t="shared" si="35"/>
        <v>770603</v>
      </c>
      <c r="U79" s="205">
        <f t="shared" si="35"/>
        <v>368705</v>
      </c>
      <c r="V79" s="205">
        <f t="shared" si="35"/>
        <v>8850</v>
      </c>
      <c r="W79" s="207">
        <f t="shared" si="35"/>
        <v>393048</v>
      </c>
    </row>
    <row r="80" spans="1:23" ht="15.75" x14ac:dyDescent="0.25">
      <c r="A80" s="84"/>
      <c r="B80" s="91">
        <v>1</v>
      </c>
      <c r="C80" s="107" t="s">
        <v>245</v>
      </c>
      <c r="D80" s="93" t="e">
        <f t="shared" ref="D80:D86" si="36">SUM(E80:G80)</f>
        <v>#REF!</v>
      </c>
      <c r="E80" s="94" t="e">
        <f>'[3]7.Komunikácie'!#REF!</f>
        <v>#REF!</v>
      </c>
      <c r="F80" s="94" t="e">
        <f>'[3]7.Komunikácie'!#REF!</f>
        <v>#REF!</v>
      </c>
      <c r="G80" s="95" t="e">
        <f>'[3]7.Komunikácie'!#REF!</f>
        <v>#REF!</v>
      </c>
      <c r="H80" s="93">
        <f t="shared" ref="H80:H86" si="37">SUM(I80:K80)</f>
        <v>0</v>
      </c>
      <c r="I80" s="94">
        <v>0</v>
      </c>
      <c r="J80" s="94">
        <v>0</v>
      </c>
      <c r="K80" s="96">
        <v>0</v>
      </c>
      <c r="L80" s="97" t="e">
        <f t="shared" ref="L80:L86" si="38">SUM(M80:O80)</f>
        <v>#REF!</v>
      </c>
      <c r="M80" s="94" t="e">
        <f>'[3]7.Komunikácie'!#REF!</f>
        <v>#REF!</v>
      </c>
      <c r="N80" s="94" t="e">
        <f>'[3]7.Komunikácie'!#REF!</f>
        <v>#REF!</v>
      </c>
      <c r="O80" s="96" t="e">
        <f>'[3]7.Komunikácie'!#REF!</f>
        <v>#REF!</v>
      </c>
      <c r="P80" s="252">
        <v>0</v>
      </c>
      <c r="Q80" s="255">
        <v>0</v>
      </c>
      <c r="R80" s="255">
        <v>0</v>
      </c>
      <c r="S80" s="256">
        <v>0</v>
      </c>
      <c r="T80" s="97">
        <f t="shared" ref="T80:T86" si="39">SUM(U80:W80)</f>
        <v>0</v>
      </c>
      <c r="U80" s="94">
        <f>'[3]7.Komunikácie'!$H$5</f>
        <v>0</v>
      </c>
      <c r="V80" s="94">
        <f>'[3]7.Komunikácie'!$I$5</f>
        <v>0</v>
      </c>
      <c r="W80" s="96">
        <f>'[3]7.Komunikácie'!$J$5</f>
        <v>0</v>
      </c>
    </row>
    <row r="81" spans="1:23" ht="15.75" x14ac:dyDescent="0.25">
      <c r="A81" s="84"/>
      <c r="B81" s="91">
        <v>2</v>
      </c>
      <c r="C81" s="107" t="s">
        <v>246</v>
      </c>
      <c r="D81" s="93">
        <f t="shared" si="36"/>
        <v>602449.49</v>
      </c>
      <c r="E81" s="94">
        <v>45661.49</v>
      </c>
      <c r="F81" s="94">
        <v>348552</v>
      </c>
      <c r="G81" s="95">
        <v>208236</v>
      </c>
      <c r="H81" s="93">
        <f t="shared" si="37"/>
        <v>534980</v>
      </c>
      <c r="I81" s="94">
        <v>66837</v>
      </c>
      <c r="J81" s="94">
        <v>162959</v>
      </c>
      <c r="K81" s="96">
        <v>305184</v>
      </c>
      <c r="L81" s="97" t="e">
        <f t="shared" si="38"/>
        <v>#REF!</v>
      </c>
      <c r="M81" s="94" t="e">
        <f>'[3]7.Komunikácie'!#REF!</f>
        <v>#REF!</v>
      </c>
      <c r="N81" s="94" t="e">
        <f>'[3]7.Komunikácie'!#REF!</f>
        <v>#REF!</v>
      </c>
      <c r="O81" s="96" t="e">
        <f>'[3]7.Komunikácie'!#REF!</f>
        <v>#REF!</v>
      </c>
      <c r="P81" s="252">
        <v>785677.72</v>
      </c>
      <c r="Q81" s="255">
        <v>111782.83</v>
      </c>
      <c r="R81" s="255">
        <v>368710.89</v>
      </c>
      <c r="S81" s="256">
        <v>305184</v>
      </c>
      <c r="T81" s="97">
        <f t="shared" si="39"/>
        <v>493103</v>
      </c>
      <c r="U81" s="94">
        <f>'[3]7.Komunikácie'!$H$7</f>
        <v>91205</v>
      </c>
      <c r="V81" s="94">
        <f>'[3]7.Komunikácie'!$I$7</f>
        <v>8850</v>
      </c>
      <c r="W81" s="96">
        <f>'[3]7.Komunikácie'!$J$7</f>
        <v>393048</v>
      </c>
    </row>
    <row r="82" spans="1:23" ht="15.75" x14ac:dyDescent="0.25">
      <c r="A82" s="84"/>
      <c r="B82" s="91">
        <v>3</v>
      </c>
      <c r="C82" s="107" t="s">
        <v>247</v>
      </c>
      <c r="D82" s="93" t="e">
        <f t="shared" si="36"/>
        <v>#REF!</v>
      </c>
      <c r="E82" s="94">
        <v>32923.49</v>
      </c>
      <c r="F82" s="94" t="e">
        <f>'[3]7.Komunikácie'!#REF!</f>
        <v>#REF!</v>
      </c>
      <c r="G82" s="95" t="e">
        <f>'[3]7.Komunikácie'!#REF!</f>
        <v>#REF!</v>
      </c>
      <c r="H82" s="93">
        <f t="shared" si="37"/>
        <v>64576.5</v>
      </c>
      <c r="I82" s="94">
        <v>64576.5</v>
      </c>
      <c r="J82" s="94">
        <v>0</v>
      </c>
      <c r="K82" s="94">
        <v>0</v>
      </c>
      <c r="L82" s="97" t="e">
        <f t="shared" si="38"/>
        <v>#REF!</v>
      </c>
      <c r="M82" s="94" t="e">
        <f>'[3]7.Komunikácie'!#REF!</f>
        <v>#REF!</v>
      </c>
      <c r="N82" s="94" t="e">
        <f>'[3]7.Komunikácie'!#REF!</f>
        <v>#REF!</v>
      </c>
      <c r="O82" s="96" t="e">
        <f>'[3]7.Komunikácie'!#REF!</f>
        <v>#REF!</v>
      </c>
      <c r="P82" s="252">
        <v>39318.660000000003</v>
      </c>
      <c r="Q82" s="255">
        <v>39318.660000000003</v>
      </c>
      <c r="R82" s="255">
        <v>0</v>
      </c>
      <c r="S82" s="256">
        <v>0</v>
      </c>
      <c r="T82" s="97">
        <f t="shared" si="39"/>
        <v>79000</v>
      </c>
      <c r="U82" s="94">
        <f>'[3]7.Komunikácie'!$H$21</f>
        <v>79000</v>
      </c>
      <c r="V82" s="94">
        <f>'[3]7.Komunikácie'!$I$21</f>
        <v>0</v>
      </c>
      <c r="W82" s="96">
        <f>'[3]7.Komunikácie'!$J$21</f>
        <v>0</v>
      </c>
    </row>
    <row r="83" spans="1:23" ht="15.75" x14ac:dyDescent="0.25">
      <c r="A83" s="84"/>
      <c r="B83" s="91">
        <v>4</v>
      </c>
      <c r="C83" s="107" t="s">
        <v>248</v>
      </c>
      <c r="D83" s="93" t="e">
        <f t="shared" si="36"/>
        <v>#REF!</v>
      </c>
      <c r="E83" s="94">
        <v>9452</v>
      </c>
      <c r="F83" s="94" t="e">
        <f>'[3]7.Komunikácie'!#REF!</f>
        <v>#REF!</v>
      </c>
      <c r="G83" s="95" t="e">
        <f>'[3]7.Komunikácie'!#REF!</f>
        <v>#REF!</v>
      </c>
      <c r="H83" s="93">
        <f t="shared" si="37"/>
        <v>9930</v>
      </c>
      <c r="I83" s="94">
        <v>9930</v>
      </c>
      <c r="J83" s="94">
        <v>0</v>
      </c>
      <c r="K83" s="94">
        <v>0</v>
      </c>
      <c r="L83" s="97" t="e">
        <f t="shared" si="38"/>
        <v>#REF!</v>
      </c>
      <c r="M83" s="94" t="e">
        <f>'[3]7.Komunikácie'!#REF!</f>
        <v>#REF!</v>
      </c>
      <c r="N83" s="94" t="e">
        <f>'[3]7.Komunikácie'!#REF!</f>
        <v>#REF!</v>
      </c>
      <c r="O83" s="96" t="e">
        <f>'[3]7.Komunikácie'!#REF!</f>
        <v>#REF!</v>
      </c>
      <c r="P83" s="252">
        <v>22614.04</v>
      </c>
      <c r="Q83" s="255">
        <v>22614.04</v>
      </c>
      <c r="R83" s="255">
        <v>0</v>
      </c>
      <c r="S83" s="256">
        <v>0</v>
      </c>
      <c r="T83" s="97">
        <f t="shared" si="39"/>
        <v>82000</v>
      </c>
      <c r="U83" s="94">
        <f>'[3]7.Komunikácie'!$H$24</f>
        <v>82000</v>
      </c>
      <c r="V83" s="94">
        <f>'[3]7.Komunikácie'!$I$24</f>
        <v>0</v>
      </c>
      <c r="W83" s="96">
        <f>'[3]7.Komunikácie'!$J$24</f>
        <v>0</v>
      </c>
    </row>
    <row r="84" spans="1:23" ht="15.75" x14ac:dyDescent="0.25">
      <c r="A84" s="84"/>
      <c r="B84" s="91">
        <v>5</v>
      </c>
      <c r="C84" s="107" t="s">
        <v>249</v>
      </c>
      <c r="D84" s="93" t="e">
        <f t="shared" si="36"/>
        <v>#REF!</v>
      </c>
      <c r="E84" s="94">
        <v>97309</v>
      </c>
      <c r="F84" s="94" t="e">
        <f>'[3]7.Komunikácie'!#REF!</f>
        <v>#REF!</v>
      </c>
      <c r="G84" s="95" t="e">
        <f>'[3]7.Komunikácie'!#REF!</f>
        <v>#REF!</v>
      </c>
      <c r="H84" s="93">
        <f t="shared" si="37"/>
        <v>92824</v>
      </c>
      <c r="I84" s="94">
        <v>92824</v>
      </c>
      <c r="J84" s="94">
        <v>0</v>
      </c>
      <c r="K84" s="94">
        <v>0</v>
      </c>
      <c r="L84" s="97" t="e">
        <f t="shared" si="38"/>
        <v>#REF!</v>
      </c>
      <c r="M84" s="94" t="e">
        <f>'[3]7.Komunikácie'!#REF!</f>
        <v>#REF!</v>
      </c>
      <c r="N84" s="94" t="e">
        <f>'[3]7.Komunikácie'!#REF!</f>
        <v>#REF!</v>
      </c>
      <c r="O84" s="96" t="e">
        <f>'[3]7.Komunikácie'!#REF!</f>
        <v>#REF!</v>
      </c>
      <c r="P84" s="252">
        <v>83569.850000000006</v>
      </c>
      <c r="Q84" s="255">
        <v>83569.850000000006</v>
      </c>
      <c r="R84" s="255">
        <v>0</v>
      </c>
      <c r="S84" s="256">
        <v>0</v>
      </c>
      <c r="T84" s="97">
        <f t="shared" si="39"/>
        <v>96150</v>
      </c>
      <c r="U84" s="94">
        <f>'[3]7.Komunikácie'!$H$27</f>
        <v>96150</v>
      </c>
      <c r="V84" s="94">
        <f>'[3]7.Komunikácie'!$I$27</f>
        <v>0</v>
      </c>
      <c r="W84" s="96">
        <f>'[3]7.Komunikácie'!$J$27</f>
        <v>0</v>
      </c>
    </row>
    <row r="85" spans="1:23" ht="15.75" x14ac:dyDescent="0.25">
      <c r="A85" s="84"/>
      <c r="B85" s="91">
        <v>5</v>
      </c>
      <c r="C85" s="107" t="s">
        <v>250</v>
      </c>
      <c r="D85" s="93" t="e">
        <f t="shared" si="36"/>
        <v>#REF!</v>
      </c>
      <c r="E85" s="94">
        <v>6126</v>
      </c>
      <c r="F85" s="94" t="e">
        <f>'[3]7.Komunikácie'!#REF!</f>
        <v>#REF!</v>
      </c>
      <c r="G85" s="95" t="e">
        <f>'[3]7.Komunikácie'!#REF!</f>
        <v>#REF!</v>
      </c>
      <c r="H85" s="93">
        <f t="shared" si="37"/>
        <v>13937</v>
      </c>
      <c r="I85" s="94">
        <v>13937</v>
      </c>
      <c r="J85" s="94">
        <v>0</v>
      </c>
      <c r="K85" s="94">
        <v>0</v>
      </c>
      <c r="L85" s="97" t="e">
        <f t="shared" si="38"/>
        <v>#REF!</v>
      </c>
      <c r="M85" s="94">
        <v>17005</v>
      </c>
      <c r="N85" s="94" t="e">
        <f>'[3]7.Komunikácie'!#REF!</f>
        <v>#REF!</v>
      </c>
      <c r="O85" s="96" t="e">
        <f>'[3]7.Komunikácie'!#REF!</f>
        <v>#REF!</v>
      </c>
      <c r="P85" s="252">
        <v>6134.4</v>
      </c>
      <c r="Q85" s="255">
        <v>6134.4</v>
      </c>
      <c r="R85" s="255">
        <v>0</v>
      </c>
      <c r="S85" s="256">
        <v>0</v>
      </c>
      <c r="T85" s="97">
        <f t="shared" si="39"/>
        <v>10350</v>
      </c>
      <c r="U85" s="94">
        <f>'[3]7.Komunikácie'!$H$31</f>
        <v>10350</v>
      </c>
      <c r="V85" s="94">
        <f>'[3]7.Komunikácie'!$I$31</f>
        <v>0</v>
      </c>
      <c r="W85" s="96">
        <f>'[3]7.Komunikácie'!$J$31</f>
        <v>0</v>
      </c>
    </row>
    <row r="86" spans="1:23" ht="16.5" x14ac:dyDescent="0.3">
      <c r="A86" s="84"/>
      <c r="B86" s="91">
        <v>6</v>
      </c>
      <c r="C86" s="115" t="s">
        <v>251</v>
      </c>
      <c r="D86" s="93" t="e">
        <f t="shared" si="36"/>
        <v>#REF!</v>
      </c>
      <c r="E86" s="94">
        <v>3949</v>
      </c>
      <c r="F86" s="94" t="e">
        <f>'[3]7.Komunikácie'!#REF!</f>
        <v>#REF!</v>
      </c>
      <c r="G86" s="95" t="e">
        <f>'[3]7.Komunikácie'!#REF!</f>
        <v>#REF!</v>
      </c>
      <c r="H86" s="93">
        <f t="shared" si="37"/>
        <v>334</v>
      </c>
      <c r="I86" s="94">
        <v>334</v>
      </c>
      <c r="J86" s="94">
        <v>0</v>
      </c>
      <c r="K86" s="94">
        <v>0</v>
      </c>
      <c r="L86" s="97" t="e">
        <f t="shared" si="38"/>
        <v>#REF!</v>
      </c>
      <c r="M86" s="94">
        <v>6240</v>
      </c>
      <c r="N86" s="94" t="e">
        <f>'[3]7.Komunikácie'!#REF!</f>
        <v>#REF!</v>
      </c>
      <c r="O86" s="96" t="e">
        <f>'[3]7.Komunikácie'!#REF!</f>
        <v>#REF!</v>
      </c>
      <c r="P86" s="252">
        <v>10760.44</v>
      </c>
      <c r="Q86" s="255">
        <v>10760.44</v>
      </c>
      <c r="R86" s="255">
        <v>0</v>
      </c>
      <c r="S86" s="256">
        <v>0</v>
      </c>
      <c r="T86" s="97">
        <f t="shared" si="39"/>
        <v>10000</v>
      </c>
      <c r="U86" s="94">
        <f>'[3]7.Komunikácie'!$H$35</f>
        <v>10000</v>
      </c>
      <c r="V86" s="94">
        <f>'[3]7.Komunikácie'!$I$35</f>
        <v>0</v>
      </c>
      <c r="W86" s="96">
        <f>'[3]7.Komunikácie'!$J$35</f>
        <v>0</v>
      </c>
    </row>
    <row r="87" spans="1:23" ht="15.75" x14ac:dyDescent="0.25">
      <c r="A87" s="84"/>
      <c r="B87" s="227" t="s">
        <v>252</v>
      </c>
      <c r="C87" s="218" t="s">
        <v>253</v>
      </c>
      <c r="D87" s="204" t="e">
        <f t="shared" ref="D87:W87" si="40">SUM(D88:D89)</f>
        <v>#REF!</v>
      </c>
      <c r="E87" s="205" t="e">
        <f t="shared" si="40"/>
        <v>#REF!</v>
      </c>
      <c r="F87" s="205" t="e">
        <f t="shared" si="40"/>
        <v>#REF!</v>
      </c>
      <c r="G87" s="206" t="e">
        <f t="shared" si="40"/>
        <v>#REF!</v>
      </c>
      <c r="H87" s="204" t="e">
        <f t="shared" si="40"/>
        <v>#REF!</v>
      </c>
      <c r="I87" s="205" t="e">
        <f t="shared" si="40"/>
        <v>#REF!</v>
      </c>
      <c r="J87" s="205" t="e">
        <f t="shared" si="40"/>
        <v>#REF!</v>
      </c>
      <c r="K87" s="207" t="e">
        <f t="shared" si="40"/>
        <v>#REF!</v>
      </c>
      <c r="L87" s="208" t="e">
        <f t="shared" si="40"/>
        <v>#REF!</v>
      </c>
      <c r="M87" s="205" t="e">
        <f t="shared" si="40"/>
        <v>#REF!</v>
      </c>
      <c r="N87" s="205" t="e">
        <f t="shared" si="40"/>
        <v>#REF!</v>
      </c>
      <c r="O87" s="207" t="e">
        <f t="shared" si="40"/>
        <v>#REF!</v>
      </c>
      <c r="P87" s="252">
        <v>0</v>
      </c>
      <c r="Q87" s="253">
        <v>0</v>
      </c>
      <c r="R87" s="253">
        <v>0</v>
      </c>
      <c r="S87" s="254">
        <v>0</v>
      </c>
      <c r="T87" s="208">
        <f t="shared" si="40"/>
        <v>129000</v>
      </c>
      <c r="U87" s="205">
        <f t="shared" si="40"/>
        <v>9000</v>
      </c>
      <c r="V87" s="205">
        <f t="shared" si="40"/>
        <v>120000</v>
      </c>
      <c r="W87" s="207">
        <f t="shared" si="40"/>
        <v>0</v>
      </c>
    </row>
    <row r="88" spans="1:23" ht="15.75" x14ac:dyDescent="0.25">
      <c r="A88" s="84"/>
      <c r="B88" s="91">
        <v>1</v>
      </c>
      <c r="C88" s="107" t="s">
        <v>254</v>
      </c>
      <c r="D88" s="93" t="e">
        <f>SUM(E88:G88)</f>
        <v>#REF!</v>
      </c>
      <c r="E88" s="94" t="e">
        <f>'[3]7.Komunikácie'!#REF!</f>
        <v>#REF!</v>
      </c>
      <c r="F88" s="94">
        <v>68101</v>
      </c>
      <c r="G88" s="95" t="e">
        <f>'[3]7.Komunikácie'!#REF!</f>
        <v>#REF!</v>
      </c>
      <c r="H88" s="93" t="e">
        <f>SUM(I88:K88)</f>
        <v>#REF!</v>
      </c>
      <c r="I88" s="94" t="e">
        <f>'[3]7.Komunikácie'!#REF!</f>
        <v>#REF!</v>
      </c>
      <c r="J88" s="94" t="e">
        <f>'[3]7.Komunikácie'!#REF!</f>
        <v>#REF!</v>
      </c>
      <c r="K88" s="96" t="e">
        <f>'[3]7.Komunikácie'!#REF!</f>
        <v>#REF!</v>
      </c>
      <c r="L88" s="97" t="e">
        <f>SUM(M88:O88)</f>
        <v>#REF!</v>
      </c>
      <c r="M88" s="94" t="e">
        <f>'[3]7.Komunikácie'!#REF!</f>
        <v>#REF!</v>
      </c>
      <c r="N88" s="94" t="e">
        <f>'[3]7.Komunikácie'!#REF!</f>
        <v>#REF!</v>
      </c>
      <c r="O88" s="96" t="e">
        <f>'[3]7.Komunikácie'!#REF!</f>
        <v>#REF!</v>
      </c>
      <c r="P88" s="252">
        <v>0</v>
      </c>
      <c r="Q88" s="272">
        <v>0</v>
      </c>
      <c r="R88" s="272">
        <v>0</v>
      </c>
      <c r="S88" s="273">
        <v>0</v>
      </c>
      <c r="T88" s="97">
        <f>SUM(U88:W88)</f>
        <v>120000</v>
      </c>
      <c r="U88" s="94">
        <f>'[3]7.Komunikácie'!$H$39</f>
        <v>0</v>
      </c>
      <c r="V88" s="94">
        <f>'[3]7.Komunikácie'!$I$39</f>
        <v>120000</v>
      </c>
      <c r="W88" s="96">
        <f>'[3]7.Komunikácie'!$J$39</f>
        <v>0</v>
      </c>
    </row>
    <row r="89" spans="1:23" ht="15.75" x14ac:dyDescent="0.25">
      <c r="A89" s="84"/>
      <c r="B89" s="91">
        <v>2</v>
      </c>
      <c r="C89" s="107" t="s">
        <v>255</v>
      </c>
      <c r="D89" s="93" t="e">
        <f>SUM(E89:G89)</f>
        <v>#REF!</v>
      </c>
      <c r="E89" s="94">
        <v>0</v>
      </c>
      <c r="F89" s="94" t="e">
        <f>'[3]7.Komunikácie'!#REF!</f>
        <v>#REF!</v>
      </c>
      <c r="G89" s="95" t="e">
        <f>'[3]7.Komunikácie'!#REF!</f>
        <v>#REF!</v>
      </c>
      <c r="H89" s="93" t="e">
        <f>SUM(I89:K89)</f>
        <v>#REF!</v>
      </c>
      <c r="I89" s="94" t="e">
        <f>'[3]7.Komunikácie'!#REF!</f>
        <v>#REF!</v>
      </c>
      <c r="J89" s="94" t="e">
        <f>'[3]7.Komunikácie'!#REF!</f>
        <v>#REF!</v>
      </c>
      <c r="K89" s="96" t="e">
        <f>'[3]7.Komunikácie'!#REF!</f>
        <v>#REF!</v>
      </c>
      <c r="L89" s="97" t="e">
        <f>SUM(M89:O89)</f>
        <v>#REF!</v>
      </c>
      <c r="M89" s="94">
        <v>8150</v>
      </c>
      <c r="N89" s="94" t="e">
        <f>'[3]7.Komunikácie'!#REF!</f>
        <v>#REF!</v>
      </c>
      <c r="O89" s="96" t="e">
        <f>'[3]7.Komunikácie'!#REF!</f>
        <v>#REF!</v>
      </c>
      <c r="P89" s="252">
        <v>0</v>
      </c>
      <c r="Q89" s="272">
        <v>0</v>
      </c>
      <c r="R89" s="272">
        <v>0</v>
      </c>
      <c r="S89" s="273">
        <v>0</v>
      </c>
      <c r="T89" s="97">
        <f>SUM(U89:W89)</f>
        <v>9000</v>
      </c>
      <c r="U89" s="94">
        <f>'[3]7.Komunikácie'!$H$41</f>
        <v>9000</v>
      </c>
      <c r="V89" s="94">
        <f>'[3]7.Komunikácie'!$I$41</f>
        <v>0</v>
      </c>
      <c r="W89" s="96">
        <f>'[3]7.Komunikácie'!$J$41</f>
        <v>0</v>
      </c>
    </row>
    <row r="90" spans="1:23" ht="15.75" x14ac:dyDescent="0.25">
      <c r="A90" s="84"/>
      <c r="B90" s="227" t="s">
        <v>256</v>
      </c>
      <c r="C90" s="218" t="s">
        <v>257</v>
      </c>
      <c r="D90" s="204" t="e">
        <f t="shared" ref="D90:W90" si="41">SUM(D91:D92)</f>
        <v>#REF!</v>
      </c>
      <c r="E90" s="205" t="e">
        <f t="shared" si="41"/>
        <v>#REF!</v>
      </c>
      <c r="F90" s="205" t="e">
        <f t="shared" si="41"/>
        <v>#REF!</v>
      </c>
      <c r="G90" s="206" t="e">
        <f t="shared" si="41"/>
        <v>#REF!</v>
      </c>
      <c r="H90" s="204" t="e">
        <f t="shared" si="41"/>
        <v>#REF!</v>
      </c>
      <c r="I90" s="205" t="e">
        <f t="shared" si="41"/>
        <v>#REF!</v>
      </c>
      <c r="J90" s="205" t="e">
        <f t="shared" si="41"/>
        <v>#REF!</v>
      </c>
      <c r="K90" s="207" t="e">
        <f t="shared" si="41"/>
        <v>#REF!</v>
      </c>
      <c r="L90" s="208" t="e">
        <f t="shared" si="41"/>
        <v>#REF!</v>
      </c>
      <c r="M90" s="205" t="e">
        <f t="shared" si="41"/>
        <v>#REF!</v>
      </c>
      <c r="N90" s="205" t="e">
        <f t="shared" si="41"/>
        <v>#REF!</v>
      </c>
      <c r="O90" s="207" t="e">
        <f t="shared" si="41"/>
        <v>#REF!</v>
      </c>
      <c r="P90" s="252">
        <v>0</v>
      </c>
      <c r="Q90" s="253">
        <v>0</v>
      </c>
      <c r="R90" s="253">
        <v>0</v>
      </c>
      <c r="S90" s="254">
        <v>0</v>
      </c>
      <c r="T90" s="208">
        <f t="shared" si="41"/>
        <v>0</v>
      </c>
      <c r="U90" s="205">
        <f t="shared" si="41"/>
        <v>0</v>
      </c>
      <c r="V90" s="205">
        <f t="shared" si="41"/>
        <v>0</v>
      </c>
      <c r="W90" s="207">
        <f t="shared" si="41"/>
        <v>0</v>
      </c>
    </row>
    <row r="91" spans="1:23" ht="15.75" x14ac:dyDescent="0.25">
      <c r="A91" s="84"/>
      <c r="B91" s="91">
        <v>1</v>
      </c>
      <c r="C91" s="107" t="s">
        <v>258</v>
      </c>
      <c r="D91" s="93" t="e">
        <f>SUM(E91:G91)</f>
        <v>#REF!</v>
      </c>
      <c r="E91" s="94" t="e">
        <f>'[3]7.Komunikácie'!#REF!</f>
        <v>#REF!</v>
      </c>
      <c r="F91" s="94" t="e">
        <f>'[3]7.Komunikácie'!#REF!</f>
        <v>#REF!</v>
      </c>
      <c r="G91" s="95" t="e">
        <f>'[3]7.Komunikácie'!#REF!</f>
        <v>#REF!</v>
      </c>
      <c r="H91" s="93" t="e">
        <f>SUM(I91:K91)</f>
        <v>#REF!</v>
      </c>
      <c r="I91" s="94" t="e">
        <f>'[3]7.Komunikácie'!#REF!</f>
        <v>#REF!</v>
      </c>
      <c r="J91" s="94" t="e">
        <f>'[3]7.Komunikácie'!#REF!</f>
        <v>#REF!</v>
      </c>
      <c r="K91" s="96" t="e">
        <f>'[3]7.Komunikácie'!#REF!</f>
        <v>#REF!</v>
      </c>
      <c r="L91" s="97" t="e">
        <f>SUM(M91:O91)</f>
        <v>#REF!</v>
      </c>
      <c r="M91" s="94" t="e">
        <f>'[3]7.Komunikácie'!#REF!</f>
        <v>#REF!</v>
      </c>
      <c r="N91" s="94" t="e">
        <f>'[3]7.Komunikácie'!#REF!</f>
        <v>#REF!</v>
      </c>
      <c r="O91" s="96" t="e">
        <f>'[3]7.Komunikácie'!#REF!</f>
        <v>#REF!</v>
      </c>
      <c r="P91" s="252">
        <v>0</v>
      </c>
      <c r="Q91" s="255">
        <v>0</v>
      </c>
      <c r="R91" s="255">
        <v>0</v>
      </c>
      <c r="S91" s="256">
        <v>0</v>
      </c>
      <c r="T91" s="97">
        <f>SUM(U91:W91)</f>
        <v>0</v>
      </c>
      <c r="U91" s="94">
        <f>'[3]7.Komunikácie'!$H$44</f>
        <v>0</v>
      </c>
      <c r="V91" s="94">
        <f>'[3]7.Komunikácie'!$I$44</f>
        <v>0</v>
      </c>
      <c r="W91" s="96">
        <f>'[3]7.Komunikácie'!$J$44</f>
        <v>0</v>
      </c>
    </row>
    <row r="92" spans="1:23" ht="16.5" thickBot="1" x14ac:dyDescent="0.3">
      <c r="A92" s="84"/>
      <c r="B92" s="101">
        <v>2</v>
      </c>
      <c r="C92" s="110" t="s">
        <v>259</v>
      </c>
      <c r="D92" s="102" t="e">
        <f>SUM(E92:G92)</f>
        <v>#REF!</v>
      </c>
      <c r="E92" s="103">
        <v>366</v>
      </c>
      <c r="F92" s="103" t="e">
        <f>'[3]7.Komunikácie'!#REF!</f>
        <v>#REF!</v>
      </c>
      <c r="G92" s="104" t="e">
        <f>'[3]7.Komunikácie'!#REF!</f>
        <v>#REF!</v>
      </c>
      <c r="H92" s="111" t="e">
        <f>SUM(I92:K92)</f>
        <v>#REF!</v>
      </c>
      <c r="I92" s="105" t="e">
        <f>'[3]7.Komunikácie'!#REF!</f>
        <v>#REF!</v>
      </c>
      <c r="J92" s="105" t="e">
        <f>'[3]7.Komunikácie'!#REF!</f>
        <v>#REF!</v>
      </c>
      <c r="K92" s="106" t="e">
        <f>'[3]7.Komunikácie'!#REF!</f>
        <v>#REF!</v>
      </c>
      <c r="L92" s="112" t="e">
        <f>SUM(M92:O92)</f>
        <v>#REF!</v>
      </c>
      <c r="M92" s="103" t="e">
        <f>'[3]7.Komunikácie'!#REF!</f>
        <v>#REF!</v>
      </c>
      <c r="N92" s="103" t="e">
        <f>'[3]7.Komunikácie'!#REF!</f>
        <v>#REF!</v>
      </c>
      <c r="O92" s="113" t="e">
        <f>'[3]7.Komunikácie'!#REF!</f>
        <v>#REF!</v>
      </c>
      <c r="P92" s="262">
        <v>0</v>
      </c>
      <c r="Q92" s="270">
        <v>0</v>
      </c>
      <c r="R92" s="270">
        <v>0</v>
      </c>
      <c r="S92" s="271">
        <v>0</v>
      </c>
      <c r="T92" s="112">
        <f>SUM(U92:W92)</f>
        <v>0</v>
      </c>
      <c r="U92" s="103">
        <f>'[3]7.Komunikácie'!$H$47</f>
        <v>0</v>
      </c>
      <c r="V92" s="103">
        <f>'[3]7.Komunikácie'!$I$47</f>
        <v>0</v>
      </c>
      <c r="W92" s="113">
        <f>'[3]7.Komunikácie'!$J$47</f>
        <v>0</v>
      </c>
    </row>
    <row r="93" spans="1:23" s="82" customFormat="1" ht="14.25" x14ac:dyDescent="0.2">
      <c r="B93" s="186" t="s">
        <v>260</v>
      </c>
      <c r="C93" s="187"/>
      <c r="D93" s="181" t="e">
        <f t="shared" ref="D93:W93" si="42">D94+D95</f>
        <v>#REF!</v>
      </c>
      <c r="E93" s="182">
        <f t="shared" si="42"/>
        <v>47735</v>
      </c>
      <c r="F93" s="182" t="e">
        <f t="shared" si="42"/>
        <v>#REF!</v>
      </c>
      <c r="G93" s="183" t="e">
        <f t="shared" si="42"/>
        <v>#REF!</v>
      </c>
      <c r="H93" s="181">
        <f t="shared" si="42"/>
        <v>69510</v>
      </c>
      <c r="I93" s="182">
        <f t="shared" si="42"/>
        <v>69510</v>
      </c>
      <c r="J93" s="182">
        <f t="shared" si="42"/>
        <v>0</v>
      </c>
      <c r="K93" s="184">
        <f t="shared" si="42"/>
        <v>0</v>
      </c>
      <c r="L93" s="185" t="e">
        <f t="shared" si="42"/>
        <v>#REF!</v>
      </c>
      <c r="M93" s="182" t="e">
        <f t="shared" si="42"/>
        <v>#REF!</v>
      </c>
      <c r="N93" s="182" t="e">
        <f t="shared" si="42"/>
        <v>#REF!</v>
      </c>
      <c r="O93" s="184" t="e">
        <f t="shared" si="42"/>
        <v>#REF!</v>
      </c>
      <c r="P93" s="260">
        <v>65435.19</v>
      </c>
      <c r="Q93" s="261">
        <v>65435.19</v>
      </c>
      <c r="R93" s="261">
        <v>0</v>
      </c>
      <c r="S93" s="265">
        <v>0</v>
      </c>
      <c r="T93" s="185">
        <f t="shared" si="42"/>
        <v>73850</v>
      </c>
      <c r="U93" s="182">
        <f t="shared" si="42"/>
        <v>73850</v>
      </c>
      <c r="V93" s="182">
        <f t="shared" si="42"/>
        <v>0</v>
      </c>
      <c r="W93" s="184">
        <f t="shared" si="42"/>
        <v>0</v>
      </c>
    </row>
    <row r="94" spans="1:23" ht="16.5" x14ac:dyDescent="0.3">
      <c r="A94" s="84"/>
      <c r="B94" s="227" t="s">
        <v>261</v>
      </c>
      <c r="C94" s="223" t="s">
        <v>262</v>
      </c>
      <c r="D94" s="204" t="e">
        <f>SUM(E94:G94)</f>
        <v>#REF!</v>
      </c>
      <c r="E94" s="205">
        <v>47475</v>
      </c>
      <c r="F94" s="232" t="e">
        <f>'[3]8.Doprava'!#REF!</f>
        <v>#REF!</v>
      </c>
      <c r="G94" s="206" t="e">
        <f>'[3]8.Doprava'!#REF!</f>
        <v>#REF!</v>
      </c>
      <c r="H94" s="204">
        <f>SUM(I94:K94)</f>
        <v>69510</v>
      </c>
      <c r="I94" s="205">
        <v>69510</v>
      </c>
      <c r="J94" s="205">
        <v>0</v>
      </c>
      <c r="K94" s="207">
        <v>0</v>
      </c>
      <c r="L94" s="208" t="e">
        <f>SUM(M94:O94)</f>
        <v>#REF!</v>
      </c>
      <c r="M94" s="205" t="e">
        <f>'[3]8.Doprava'!#REF!</f>
        <v>#REF!</v>
      </c>
      <c r="N94" s="232" t="e">
        <f>'[3]8.Doprava'!#REF!</f>
        <v>#REF!</v>
      </c>
      <c r="O94" s="207" t="e">
        <f>'[3]8.Doprava'!#REF!</f>
        <v>#REF!</v>
      </c>
      <c r="P94" s="252">
        <v>65435.19</v>
      </c>
      <c r="Q94" s="253">
        <v>65435.19</v>
      </c>
      <c r="R94" s="253">
        <v>0</v>
      </c>
      <c r="S94" s="254">
        <v>0</v>
      </c>
      <c r="T94" s="208">
        <f>SUM(U94:W94)</f>
        <v>71000</v>
      </c>
      <c r="U94" s="205">
        <f>'[3]8.Doprava'!$H$4</f>
        <v>71000</v>
      </c>
      <c r="V94" s="232">
        <f>'[3]8.Doprava'!$I$4</f>
        <v>0</v>
      </c>
      <c r="W94" s="207">
        <f>'[3]8.Doprava'!$J$4</f>
        <v>0</v>
      </c>
    </row>
    <row r="95" spans="1:23" ht="15.75" x14ac:dyDescent="0.25">
      <c r="A95" s="84"/>
      <c r="B95" s="227" t="s">
        <v>263</v>
      </c>
      <c r="C95" s="218" t="s">
        <v>264</v>
      </c>
      <c r="D95" s="204" t="e">
        <f>SUM(D96:D96)</f>
        <v>#REF!</v>
      </c>
      <c r="E95" s="205">
        <f>SUM(E96:E96)</f>
        <v>260</v>
      </c>
      <c r="F95" s="205" t="e">
        <f>SUM(F96:F96)</f>
        <v>#REF!</v>
      </c>
      <c r="G95" s="206" t="e">
        <f>SUM(G96:G96)</f>
        <v>#REF!</v>
      </c>
      <c r="H95" s="204">
        <f t="shared" ref="H95:W95" si="43">SUM(H96)</f>
        <v>0</v>
      </c>
      <c r="I95" s="205">
        <f t="shared" si="43"/>
        <v>0</v>
      </c>
      <c r="J95" s="205">
        <f t="shared" si="43"/>
        <v>0</v>
      </c>
      <c r="K95" s="207">
        <f t="shared" si="43"/>
        <v>0</v>
      </c>
      <c r="L95" s="208" t="e">
        <f>SUM(M95:O95)</f>
        <v>#REF!</v>
      </c>
      <c r="M95" s="205" t="e">
        <f t="shared" si="43"/>
        <v>#REF!</v>
      </c>
      <c r="N95" s="205" t="e">
        <f t="shared" si="43"/>
        <v>#REF!</v>
      </c>
      <c r="O95" s="207" t="e">
        <f t="shared" si="43"/>
        <v>#REF!</v>
      </c>
      <c r="P95" s="252">
        <v>0</v>
      </c>
      <c r="Q95" s="253">
        <v>0</v>
      </c>
      <c r="R95" s="253">
        <v>0</v>
      </c>
      <c r="S95" s="254">
        <v>0</v>
      </c>
      <c r="T95" s="208">
        <f t="shared" si="43"/>
        <v>2850</v>
      </c>
      <c r="U95" s="205">
        <f t="shared" si="43"/>
        <v>2850</v>
      </c>
      <c r="V95" s="205">
        <f t="shared" si="43"/>
        <v>0</v>
      </c>
      <c r="W95" s="207">
        <f t="shared" si="43"/>
        <v>0</v>
      </c>
    </row>
    <row r="96" spans="1:23" ht="16.5" thickBot="1" x14ac:dyDescent="0.3">
      <c r="A96" s="84"/>
      <c r="B96" s="101">
        <v>1</v>
      </c>
      <c r="C96" s="110" t="s">
        <v>265</v>
      </c>
      <c r="D96" s="102" t="e">
        <f>SUM(E96:G96)</f>
        <v>#REF!</v>
      </c>
      <c r="E96" s="103">
        <v>260</v>
      </c>
      <c r="F96" s="103" t="e">
        <f>'[3]8.Doprava'!#REF!</f>
        <v>#REF!</v>
      </c>
      <c r="G96" s="104" t="e">
        <f>'[3]8.Doprava'!#REF!</f>
        <v>#REF!</v>
      </c>
      <c r="H96" s="111">
        <f>SUM(I96:K96)</f>
        <v>0</v>
      </c>
      <c r="I96" s="105">
        <v>0</v>
      </c>
      <c r="J96" s="105">
        <v>0</v>
      </c>
      <c r="K96" s="106">
        <v>0</v>
      </c>
      <c r="L96" s="112" t="e">
        <f>SUM(M96:O96)</f>
        <v>#REF!</v>
      </c>
      <c r="M96" s="103" t="e">
        <f>'[3]8.Doprava'!#REF!</f>
        <v>#REF!</v>
      </c>
      <c r="N96" s="103" t="e">
        <f>'[3]8.Doprava'!#REF!</f>
        <v>#REF!</v>
      </c>
      <c r="O96" s="113" t="e">
        <f>'[3]8.Doprava'!#REF!</f>
        <v>#REF!</v>
      </c>
      <c r="P96" s="262">
        <v>0</v>
      </c>
      <c r="Q96" s="270">
        <v>0</v>
      </c>
      <c r="R96" s="270">
        <v>0</v>
      </c>
      <c r="S96" s="271">
        <v>0</v>
      </c>
      <c r="T96" s="112">
        <f>SUM(U96:W96)</f>
        <v>2850</v>
      </c>
      <c r="U96" s="103">
        <f>'[3]8.Doprava'!$H$7</f>
        <v>2850</v>
      </c>
      <c r="V96" s="103">
        <f>'[3]8.Doprava'!$I$7</f>
        <v>0</v>
      </c>
      <c r="W96" s="113">
        <f>'[3]8.Doprava'!$J$7</f>
        <v>0</v>
      </c>
    </row>
    <row r="97" spans="1:23" s="82" customFormat="1" ht="14.25" x14ac:dyDescent="0.2">
      <c r="B97" s="186" t="s">
        <v>266</v>
      </c>
      <c r="C97" s="187"/>
      <c r="D97" s="181" t="e">
        <f t="shared" ref="D97:W97" si="44">D98+D99+D107+D114+D117+D118+D119</f>
        <v>#REF!</v>
      </c>
      <c r="E97" s="182" t="e">
        <f t="shared" si="44"/>
        <v>#REF!</v>
      </c>
      <c r="F97" s="182" t="e">
        <f t="shared" si="44"/>
        <v>#REF!</v>
      </c>
      <c r="G97" s="183" t="e">
        <f t="shared" si="44"/>
        <v>#REF!</v>
      </c>
      <c r="H97" s="181">
        <f t="shared" si="44"/>
        <v>5702025.9800000004</v>
      </c>
      <c r="I97" s="182">
        <f t="shared" si="44"/>
        <v>5290112.9800000004</v>
      </c>
      <c r="J97" s="182">
        <f t="shared" si="44"/>
        <v>411913</v>
      </c>
      <c r="K97" s="184">
        <f t="shared" si="44"/>
        <v>0</v>
      </c>
      <c r="L97" s="185" t="e">
        <f t="shared" si="44"/>
        <v>#REF!</v>
      </c>
      <c r="M97" s="182" t="e">
        <f t="shared" si="44"/>
        <v>#REF!</v>
      </c>
      <c r="N97" s="182" t="e">
        <f t="shared" si="44"/>
        <v>#REF!</v>
      </c>
      <c r="O97" s="184" t="e">
        <f t="shared" si="44"/>
        <v>#REF!</v>
      </c>
      <c r="P97" s="260">
        <v>5603561.3399999999</v>
      </c>
      <c r="Q97" s="261">
        <v>5352051.54</v>
      </c>
      <c r="R97" s="261">
        <v>19924.32</v>
      </c>
      <c r="S97" s="265">
        <v>231585.48</v>
      </c>
      <c r="T97" s="185" t="e">
        <f t="shared" si="44"/>
        <v>#REF!</v>
      </c>
      <c r="U97" s="182" t="e">
        <f t="shared" si="44"/>
        <v>#REF!</v>
      </c>
      <c r="V97" s="182" t="e">
        <f t="shared" si="44"/>
        <v>#REF!</v>
      </c>
      <c r="W97" s="184" t="e">
        <f t="shared" si="44"/>
        <v>#REF!</v>
      </c>
    </row>
    <row r="98" spans="1:23" ht="16.5" x14ac:dyDescent="0.3">
      <c r="A98" s="84"/>
      <c r="B98" s="227" t="s">
        <v>267</v>
      </c>
      <c r="C98" s="223" t="s">
        <v>268</v>
      </c>
      <c r="D98" s="204" t="e">
        <f>SUM(E98:G98)</f>
        <v>#REF!</v>
      </c>
      <c r="E98" s="205">
        <v>38985</v>
      </c>
      <c r="F98" s="205" t="e">
        <f>'[3]9. Vzdelávanie'!#REF!</f>
        <v>#REF!</v>
      </c>
      <c r="G98" s="206" t="e">
        <f>'[3]9. Vzdelávanie'!#REF!</f>
        <v>#REF!</v>
      </c>
      <c r="H98" s="204">
        <f>SUM(I98:K98)</f>
        <v>63657</v>
      </c>
      <c r="I98" s="205">
        <v>63657</v>
      </c>
      <c r="J98" s="205">
        <v>0</v>
      </c>
      <c r="K98" s="207">
        <v>0</v>
      </c>
      <c r="L98" s="208" t="e">
        <f>SUM(M98:O98)</f>
        <v>#REF!</v>
      </c>
      <c r="M98" s="205" t="e">
        <f>'[3]9. Vzdelávanie'!#REF!</f>
        <v>#REF!</v>
      </c>
      <c r="N98" s="205" t="e">
        <f>'[3]9. Vzdelávanie'!#REF!</f>
        <v>#REF!</v>
      </c>
      <c r="O98" s="207" t="e">
        <f>'[3]9. Vzdelávanie'!#REF!</f>
        <v>#REF!</v>
      </c>
      <c r="P98" s="252">
        <v>2198.3000000000002</v>
      </c>
      <c r="Q98" s="253">
        <v>2198.3000000000002</v>
      </c>
      <c r="R98" s="253">
        <v>0</v>
      </c>
      <c r="S98" s="254">
        <v>0</v>
      </c>
      <c r="T98" s="208">
        <f>SUM(U98:W98)</f>
        <v>4292</v>
      </c>
      <c r="U98" s="205">
        <f>'[3]9. Vzdelávanie'!$H$4</f>
        <v>4292</v>
      </c>
      <c r="V98" s="205">
        <f>'[3]9. Vzdelávanie'!$I$4</f>
        <v>0</v>
      </c>
      <c r="W98" s="207">
        <f>'[3]9. Vzdelávanie'!$J$4</f>
        <v>0</v>
      </c>
    </row>
    <row r="99" spans="1:23" ht="15.75" x14ac:dyDescent="0.25">
      <c r="A99" s="84"/>
      <c r="B99" s="227" t="s">
        <v>269</v>
      </c>
      <c r="C99" s="218" t="s">
        <v>270</v>
      </c>
      <c r="D99" s="204" t="e">
        <f t="shared" ref="D99:W99" si="45">SUM(D100:D106)</f>
        <v>#REF!</v>
      </c>
      <c r="E99" s="205" t="e">
        <f t="shared" si="45"/>
        <v>#REF!</v>
      </c>
      <c r="F99" s="205" t="e">
        <f t="shared" si="45"/>
        <v>#REF!</v>
      </c>
      <c r="G99" s="206" t="e">
        <f t="shared" si="45"/>
        <v>#REF!</v>
      </c>
      <c r="H99" s="204">
        <f t="shared" si="45"/>
        <v>1549169</v>
      </c>
      <c r="I99" s="205">
        <f t="shared" si="45"/>
        <v>1139518</v>
      </c>
      <c r="J99" s="205">
        <f t="shared" si="45"/>
        <v>409651</v>
      </c>
      <c r="K99" s="207">
        <f t="shared" si="45"/>
        <v>0</v>
      </c>
      <c r="L99" s="208" t="e">
        <f t="shared" si="45"/>
        <v>#REF!</v>
      </c>
      <c r="M99" s="205" t="e">
        <f t="shared" si="45"/>
        <v>#REF!</v>
      </c>
      <c r="N99" s="205" t="e">
        <f t="shared" si="45"/>
        <v>#REF!</v>
      </c>
      <c r="O99" s="207" t="e">
        <f t="shared" si="45"/>
        <v>#REF!</v>
      </c>
      <c r="P99" s="252">
        <v>1169183</v>
      </c>
      <c r="Q99" s="253">
        <v>1169183</v>
      </c>
      <c r="R99" s="253">
        <v>0</v>
      </c>
      <c r="S99" s="254">
        <v>0</v>
      </c>
      <c r="T99" s="208" t="e">
        <f t="shared" si="45"/>
        <v>#REF!</v>
      </c>
      <c r="U99" s="205" t="e">
        <f t="shared" si="45"/>
        <v>#REF!</v>
      </c>
      <c r="V99" s="205" t="e">
        <f t="shared" si="45"/>
        <v>#REF!</v>
      </c>
      <c r="W99" s="207" t="e">
        <f t="shared" si="45"/>
        <v>#REF!</v>
      </c>
    </row>
    <row r="100" spans="1:23" ht="15.75" x14ac:dyDescent="0.25">
      <c r="A100" s="84"/>
      <c r="B100" s="91">
        <v>1</v>
      </c>
      <c r="C100" s="107" t="s">
        <v>271</v>
      </c>
      <c r="D100" s="93" t="e">
        <f t="shared" ref="D100:D106" si="46">SUM(E100:G100)</f>
        <v>#REF!</v>
      </c>
      <c r="E100" s="94">
        <v>134470</v>
      </c>
      <c r="F100" s="94" t="e">
        <f>'[3]9. Vzdelávanie'!#REF!</f>
        <v>#REF!</v>
      </c>
      <c r="G100" s="95" t="e">
        <f>'[3]9. Vzdelávanie'!#REF!</f>
        <v>#REF!</v>
      </c>
      <c r="H100" s="93">
        <f t="shared" ref="H100:H106" si="47">SUM(I100:K100)</f>
        <v>137478</v>
      </c>
      <c r="I100" s="94">
        <v>137478</v>
      </c>
      <c r="J100" s="96">
        <v>0</v>
      </c>
      <c r="K100" s="96">
        <v>0</v>
      </c>
      <c r="L100" s="97" t="e">
        <f t="shared" ref="L100:L106" si="48">SUM(M100:O100)</f>
        <v>#REF!</v>
      </c>
      <c r="M100" s="94" t="e">
        <f>'[3]9. Vzdelávanie'!#REF!</f>
        <v>#REF!</v>
      </c>
      <c r="N100" s="94" t="e">
        <f>'[3]9. Vzdelávanie'!#REF!</f>
        <v>#REF!</v>
      </c>
      <c r="O100" s="96" t="e">
        <f>'[3]9. Vzdelávanie'!#REF!</f>
        <v>#REF!</v>
      </c>
      <c r="P100" s="252">
        <v>135961</v>
      </c>
      <c r="Q100" s="255">
        <v>135961</v>
      </c>
      <c r="R100" s="255">
        <v>0</v>
      </c>
      <c r="S100" s="256">
        <v>0</v>
      </c>
      <c r="T100" s="97" t="e">
        <f t="shared" ref="T100:T106" si="49">SUM(U100:W100)</f>
        <v>#REF!</v>
      </c>
      <c r="U100" s="94">
        <f>'[2]9. Vzdelávanie'!$Q$9</f>
        <v>1431</v>
      </c>
      <c r="V100" s="94" t="e">
        <f>'[3]9. Vzdelávanie'!$I$33</f>
        <v>#REF!</v>
      </c>
      <c r="W100" s="96" t="e">
        <f>'[3]9. Vzdelávanie'!$J$33</f>
        <v>#REF!</v>
      </c>
    </row>
    <row r="101" spans="1:23" ht="15.75" x14ac:dyDescent="0.25">
      <c r="A101" s="84"/>
      <c r="B101" s="91">
        <v>2</v>
      </c>
      <c r="C101" s="107" t="s">
        <v>272</v>
      </c>
      <c r="D101" s="93" t="e">
        <f t="shared" si="46"/>
        <v>#REF!</v>
      </c>
      <c r="E101" s="94">
        <v>244187</v>
      </c>
      <c r="F101" s="94" t="e">
        <f>'[3]9. Vzdelávanie'!#REF!</f>
        <v>#REF!</v>
      </c>
      <c r="G101" s="95" t="e">
        <f>'[3]9. Vzdelávanie'!#REF!</f>
        <v>#REF!</v>
      </c>
      <c r="H101" s="93">
        <f t="shared" si="47"/>
        <v>263081</v>
      </c>
      <c r="I101" s="94">
        <v>263081</v>
      </c>
      <c r="J101" s="96">
        <v>0</v>
      </c>
      <c r="K101" s="96">
        <v>0</v>
      </c>
      <c r="L101" s="97" t="e">
        <f t="shared" si="48"/>
        <v>#REF!</v>
      </c>
      <c r="M101" s="94" t="e">
        <f>'[3]9. Vzdelávanie'!#REF!</f>
        <v>#REF!</v>
      </c>
      <c r="N101" s="94" t="e">
        <f>'[3]9. Vzdelávanie'!#REF!</f>
        <v>#REF!</v>
      </c>
      <c r="O101" s="96" t="e">
        <f>'[3]9. Vzdelávanie'!#REF!</f>
        <v>#REF!</v>
      </c>
      <c r="P101" s="252">
        <v>272978</v>
      </c>
      <c r="Q101" s="255">
        <v>272978</v>
      </c>
      <c r="R101" s="255">
        <v>0</v>
      </c>
      <c r="S101" s="256">
        <v>0</v>
      </c>
      <c r="T101" s="97" t="e">
        <f t="shared" si="49"/>
        <v>#REF!</v>
      </c>
      <c r="U101" s="94">
        <f>'[2]9. Vzdelávanie'!$Q$18</f>
        <v>1479615</v>
      </c>
      <c r="V101" s="94" t="e">
        <f>'[3]9. Vzdelávanie'!$I$34</f>
        <v>#REF!</v>
      </c>
      <c r="W101" s="96" t="e">
        <f>'[3]9. Vzdelávanie'!$J$34</f>
        <v>#REF!</v>
      </c>
    </row>
    <row r="102" spans="1:23" ht="15.75" x14ac:dyDescent="0.25">
      <c r="A102" s="84"/>
      <c r="B102" s="91">
        <v>3</v>
      </c>
      <c r="C102" s="107" t="s">
        <v>273</v>
      </c>
      <c r="D102" s="93" t="e">
        <f t="shared" si="46"/>
        <v>#REF!</v>
      </c>
      <c r="E102" s="94">
        <v>250400</v>
      </c>
      <c r="F102" s="94">
        <v>194592</v>
      </c>
      <c r="G102" s="95" t="e">
        <f>'[3]9. Vzdelávanie'!#REF!</f>
        <v>#REF!</v>
      </c>
      <c r="H102" s="93">
        <f t="shared" si="47"/>
        <v>687716</v>
      </c>
      <c r="I102" s="94">
        <v>278065</v>
      </c>
      <c r="J102" s="94">
        <v>409651</v>
      </c>
      <c r="K102" s="96">
        <v>0</v>
      </c>
      <c r="L102" s="97" t="e">
        <f t="shared" si="48"/>
        <v>#REF!</v>
      </c>
      <c r="M102" s="94" t="e">
        <f>'[3]9. Vzdelávanie'!#REF!</f>
        <v>#REF!</v>
      </c>
      <c r="N102" s="94" t="e">
        <f>'[3]9. Vzdelávanie'!#REF!</f>
        <v>#REF!</v>
      </c>
      <c r="O102" s="96" t="e">
        <f>'[3]9. Vzdelávanie'!#REF!</f>
        <v>#REF!</v>
      </c>
      <c r="P102" s="252">
        <v>284315</v>
      </c>
      <c r="Q102" s="255">
        <v>284315</v>
      </c>
      <c r="R102" s="255">
        <v>0</v>
      </c>
      <c r="S102" s="256">
        <v>0</v>
      </c>
      <c r="T102" s="97">
        <f t="shared" si="49"/>
        <v>147030</v>
      </c>
      <c r="U102" s="94">
        <f>'[2]9. Vzdelávanie'!$Q$19</f>
        <v>147030</v>
      </c>
      <c r="V102" s="94">
        <f>'[3]9. Vzdelávanie'!$I$35</f>
        <v>0</v>
      </c>
      <c r="W102" s="96">
        <f>'[3]9. Vzdelávanie'!$J$35</f>
        <v>0</v>
      </c>
    </row>
    <row r="103" spans="1:23" ht="15.75" x14ac:dyDescent="0.25">
      <c r="A103" s="83"/>
      <c r="B103" s="91">
        <v>4</v>
      </c>
      <c r="C103" s="107" t="s">
        <v>274</v>
      </c>
      <c r="D103" s="93" t="e">
        <f t="shared" si="46"/>
        <v>#REF!</v>
      </c>
      <c r="E103" s="94" t="e">
        <f>'[3]9. Vzdelávanie'!#REF!</f>
        <v>#REF!</v>
      </c>
      <c r="F103" s="94" t="e">
        <f>'[3]9. Vzdelávanie'!#REF!</f>
        <v>#REF!</v>
      </c>
      <c r="G103" s="95" t="e">
        <f>'[3]9. Vzdelávanie'!#REF!</f>
        <v>#REF!</v>
      </c>
      <c r="H103" s="93">
        <f t="shared" si="47"/>
        <v>0</v>
      </c>
      <c r="I103" s="94">
        <v>0</v>
      </c>
      <c r="J103" s="96">
        <v>0</v>
      </c>
      <c r="K103" s="96">
        <v>0</v>
      </c>
      <c r="L103" s="97" t="e">
        <f t="shared" si="48"/>
        <v>#REF!</v>
      </c>
      <c r="M103" s="94" t="e">
        <f>'[3]9. Vzdelávanie'!#REF!</f>
        <v>#REF!</v>
      </c>
      <c r="N103" s="94" t="e">
        <f>'[3]9. Vzdelávanie'!#REF!</f>
        <v>#REF!</v>
      </c>
      <c r="O103" s="96" t="e">
        <f>'[3]9. Vzdelávanie'!#REF!</f>
        <v>#REF!</v>
      </c>
      <c r="P103" s="252">
        <v>0</v>
      </c>
      <c r="Q103" s="255">
        <v>0</v>
      </c>
      <c r="R103" s="255">
        <v>0</v>
      </c>
      <c r="S103" s="256">
        <v>0</v>
      </c>
      <c r="T103" s="97" t="e">
        <f t="shared" si="49"/>
        <v>#REF!</v>
      </c>
      <c r="U103" s="94">
        <f>'[3]9. Vzdelávanie'!$H$38</f>
        <v>0</v>
      </c>
      <c r="V103" s="94">
        <f>'[3]9. Vzdelávanie'!$I$38</f>
        <v>0</v>
      </c>
      <c r="W103" s="96" t="e">
        <f>'[3]9. Vzdelávanie'!$J$38</f>
        <v>#REF!</v>
      </c>
    </row>
    <row r="104" spans="1:23" ht="15.75" x14ac:dyDescent="0.25">
      <c r="A104" s="84"/>
      <c r="B104" s="91">
        <v>5</v>
      </c>
      <c r="C104" s="107" t="s">
        <v>275</v>
      </c>
      <c r="D104" s="93" t="e">
        <f t="shared" si="46"/>
        <v>#REF!</v>
      </c>
      <c r="E104" s="94">
        <v>153560</v>
      </c>
      <c r="F104" s="98" t="e">
        <f>'[3]9. Vzdelávanie'!#REF!</f>
        <v>#REF!</v>
      </c>
      <c r="G104" s="95" t="e">
        <f>'[3]9. Vzdelávanie'!#REF!</f>
        <v>#REF!</v>
      </c>
      <c r="H104" s="93">
        <f t="shared" si="47"/>
        <v>169278</v>
      </c>
      <c r="I104" s="94">
        <v>169278</v>
      </c>
      <c r="J104" s="96">
        <v>0</v>
      </c>
      <c r="K104" s="96">
        <v>0</v>
      </c>
      <c r="L104" s="97" t="e">
        <f t="shared" si="48"/>
        <v>#REF!</v>
      </c>
      <c r="M104" s="94" t="e">
        <f>'[3]9. Vzdelávanie'!#REF!</f>
        <v>#REF!</v>
      </c>
      <c r="N104" s="94" t="e">
        <f>'[3]9. Vzdelávanie'!#REF!</f>
        <v>#REF!</v>
      </c>
      <c r="O104" s="96" t="e">
        <f>'[3]9. Vzdelávanie'!#REF!</f>
        <v>#REF!</v>
      </c>
      <c r="P104" s="252">
        <v>179348</v>
      </c>
      <c r="Q104" s="255">
        <v>179348</v>
      </c>
      <c r="R104" s="255">
        <v>0</v>
      </c>
      <c r="S104" s="256">
        <v>0</v>
      </c>
      <c r="T104" s="97" t="e">
        <f t="shared" si="49"/>
        <v>#REF!</v>
      </c>
      <c r="U104" s="94" t="e">
        <f>'[2]9. Vzdelávanie'!#REF!</f>
        <v>#REF!</v>
      </c>
      <c r="V104" s="94" t="e">
        <f>'[3]9. Vzdelávanie'!$I$39</f>
        <v>#REF!</v>
      </c>
      <c r="W104" s="96" t="e">
        <f>'[3]9. Vzdelávanie'!$J$39</f>
        <v>#REF!</v>
      </c>
    </row>
    <row r="105" spans="1:23" ht="15.75" x14ac:dyDescent="0.25">
      <c r="A105" s="84"/>
      <c r="B105" s="91">
        <v>6</v>
      </c>
      <c r="C105" s="107" t="s">
        <v>276</v>
      </c>
      <c r="D105" s="93" t="e">
        <f t="shared" si="46"/>
        <v>#REF!</v>
      </c>
      <c r="E105" s="94">
        <v>172477</v>
      </c>
      <c r="F105" s="94">
        <v>183944</v>
      </c>
      <c r="G105" s="95" t="e">
        <f>'[3]9. Vzdelávanie'!#REF!</f>
        <v>#REF!</v>
      </c>
      <c r="H105" s="93">
        <f t="shared" si="47"/>
        <v>169490</v>
      </c>
      <c r="I105" s="94">
        <v>169490</v>
      </c>
      <c r="J105" s="96">
        <v>0</v>
      </c>
      <c r="K105" s="96">
        <v>0</v>
      </c>
      <c r="L105" s="97" t="e">
        <f t="shared" si="48"/>
        <v>#REF!</v>
      </c>
      <c r="M105" s="94" t="e">
        <f>'[3]9. Vzdelávanie'!#REF!</f>
        <v>#REF!</v>
      </c>
      <c r="N105" s="94" t="e">
        <f>'[3]9. Vzdelávanie'!#REF!</f>
        <v>#REF!</v>
      </c>
      <c r="O105" s="96" t="e">
        <f>'[3]9. Vzdelávanie'!#REF!</f>
        <v>#REF!</v>
      </c>
      <c r="P105" s="252">
        <v>169555</v>
      </c>
      <c r="Q105" s="255">
        <v>169555</v>
      </c>
      <c r="R105" s="255">
        <v>0</v>
      </c>
      <c r="S105" s="256">
        <v>0</v>
      </c>
      <c r="T105" s="97">
        <f t="shared" si="49"/>
        <v>84028</v>
      </c>
      <c r="U105" s="94">
        <f>'[2]9. Vzdelávanie'!$Q$22</f>
        <v>84028</v>
      </c>
      <c r="V105" s="94">
        <f>'[3]9. Vzdelávanie'!$I$40</f>
        <v>0</v>
      </c>
      <c r="W105" s="96">
        <f>'[3]9. Vzdelávanie'!$J$40</f>
        <v>0</v>
      </c>
    </row>
    <row r="106" spans="1:23" ht="15.75" x14ac:dyDescent="0.25">
      <c r="A106" s="84"/>
      <c r="B106" s="91">
        <v>7</v>
      </c>
      <c r="C106" s="107" t="s">
        <v>277</v>
      </c>
      <c r="D106" s="93" t="e">
        <f t="shared" si="46"/>
        <v>#REF!</v>
      </c>
      <c r="E106" s="94">
        <v>128501</v>
      </c>
      <c r="F106" s="94"/>
      <c r="G106" s="95" t="e">
        <f>'[3]9. Vzdelávanie'!#REF!</f>
        <v>#REF!</v>
      </c>
      <c r="H106" s="93">
        <f t="shared" si="47"/>
        <v>122126</v>
      </c>
      <c r="I106" s="94">
        <v>122126</v>
      </c>
      <c r="J106" s="96">
        <v>0</v>
      </c>
      <c r="K106" s="96">
        <v>0</v>
      </c>
      <c r="L106" s="97" t="e">
        <f t="shared" si="48"/>
        <v>#REF!</v>
      </c>
      <c r="M106" s="94" t="e">
        <f>'[3]9. Vzdelávanie'!#REF!</f>
        <v>#REF!</v>
      </c>
      <c r="N106" s="94" t="e">
        <f>'[3]9. Vzdelávanie'!#REF!</f>
        <v>#REF!</v>
      </c>
      <c r="O106" s="96" t="e">
        <f>'[3]9. Vzdelávanie'!#REF!</f>
        <v>#REF!</v>
      </c>
      <c r="P106" s="252">
        <v>127026</v>
      </c>
      <c r="Q106" s="255">
        <v>127026</v>
      </c>
      <c r="R106" s="255">
        <v>0</v>
      </c>
      <c r="S106" s="256">
        <v>0</v>
      </c>
      <c r="T106" s="97" t="e">
        <f t="shared" si="49"/>
        <v>#REF!</v>
      </c>
      <c r="U106" s="94" t="e">
        <f>'[2]9. Vzdelávanie'!#REF!</f>
        <v>#REF!</v>
      </c>
      <c r="V106" s="94" t="e">
        <f>'[3]9. Vzdelávanie'!$I$43</f>
        <v>#REF!</v>
      </c>
      <c r="W106" s="96" t="e">
        <f>'[3]9. Vzdelávanie'!$J$43</f>
        <v>#REF!</v>
      </c>
    </row>
    <row r="107" spans="1:23" ht="15.75" x14ac:dyDescent="0.25">
      <c r="A107" s="84"/>
      <c r="B107" s="227" t="s">
        <v>278</v>
      </c>
      <c r="C107" s="218" t="s">
        <v>279</v>
      </c>
      <c r="D107" s="204" t="e">
        <f t="shared" ref="D107:W107" si="50">SUM(D108:D113)</f>
        <v>#REF!</v>
      </c>
      <c r="E107" s="205">
        <f t="shared" si="50"/>
        <v>3234702</v>
      </c>
      <c r="F107" s="205" t="e">
        <f t="shared" si="50"/>
        <v>#REF!</v>
      </c>
      <c r="G107" s="206" t="e">
        <f t="shared" si="50"/>
        <v>#REF!</v>
      </c>
      <c r="H107" s="204">
        <f t="shared" si="50"/>
        <v>3200175</v>
      </c>
      <c r="I107" s="205">
        <f t="shared" si="50"/>
        <v>3198395</v>
      </c>
      <c r="J107" s="205">
        <f t="shared" si="50"/>
        <v>1780</v>
      </c>
      <c r="K107" s="207">
        <f t="shared" si="50"/>
        <v>0</v>
      </c>
      <c r="L107" s="208" t="e">
        <f t="shared" si="50"/>
        <v>#REF!</v>
      </c>
      <c r="M107" s="205" t="e">
        <f t="shared" si="50"/>
        <v>#REF!</v>
      </c>
      <c r="N107" s="205" t="e">
        <f t="shared" si="50"/>
        <v>#REF!</v>
      </c>
      <c r="O107" s="207" t="e">
        <f t="shared" si="50"/>
        <v>#REF!</v>
      </c>
      <c r="P107" s="252">
        <v>3506810.61</v>
      </c>
      <c r="Q107" s="253">
        <v>3255300.81</v>
      </c>
      <c r="R107" s="253">
        <v>19924.32</v>
      </c>
      <c r="S107" s="254">
        <v>231585.48</v>
      </c>
      <c r="T107" s="208" t="e">
        <f t="shared" si="50"/>
        <v>#REF!</v>
      </c>
      <c r="U107" s="205">
        <f t="shared" si="50"/>
        <v>5061640</v>
      </c>
      <c r="V107" s="205" t="e">
        <f t="shared" si="50"/>
        <v>#REF!</v>
      </c>
      <c r="W107" s="207" t="e">
        <f t="shared" si="50"/>
        <v>#REF!</v>
      </c>
    </row>
    <row r="108" spans="1:23" ht="15.75" x14ac:dyDescent="0.25">
      <c r="A108" s="84"/>
      <c r="B108" s="91">
        <v>1</v>
      </c>
      <c r="C108" s="107" t="s">
        <v>280</v>
      </c>
      <c r="D108" s="93" t="e">
        <f t="shared" ref="D108:D113" si="51">SUM(E108:G108)</f>
        <v>#REF!</v>
      </c>
      <c r="E108" s="94">
        <v>328366</v>
      </c>
      <c r="F108" s="94" t="e">
        <f>'[3]9. Vzdelávanie'!#REF!</f>
        <v>#REF!</v>
      </c>
      <c r="G108" s="95" t="e">
        <f>'[3]9. Vzdelávanie'!#REF!</f>
        <v>#REF!</v>
      </c>
      <c r="H108" s="93">
        <f t="shared" ref="H108:H113" si="52">SUM(I108:K108)</f>
        <v>282825</v>
      </c>
      <c r="I108" s="94">
        <v>282825</v>
      </c>
      <c r="J108" s="96">
        <v>0</v>
      </c>
      <c r="K108" s="96">
        <v>0</v>
      </c>
      <c r="L108" s="97" t="e">
        <f t="shared" ref="L108:L113" si="53">SUM(M108:O108)</f>
        <v>#REF!</v>
      </c>
      <c r="M108" s="94" t="e">
        <f>'[3]9. Vzdelávanie'!#REF!</f>
        <v>#REF!</v>
      </c>
      <c r="N108" s="94" t="e">
        <f>'[3]9. Vzdelávanie'!#REF!</f>
        <v>#REF!</v>
      </c>
      <c r="O108" s="96" t="e">
        <f>'[3]9. Vzdelávanie'!#REF!</f>
        <v>#REF!</v>
      </c>
      <c r="P108" s="252">
        <v>282259</v>
      </c>
      <c r="Q108" s="255">
        <v>282259</v>
      </c>
      <c r="R108" s="255">
        <v>0</v>
      </c>
      <c r="S108" s="256">
        <v>0</v>
      </c>
      <c r="T108" s="97" t="e">
        <f t="shared" ref="T108:T113" si="54">SUM(U108:W108)</f>
        <v>#REF!</v>
      </c>
      <c r="U108" s="94">
        <f>'[2]9. Vzdelávanie'!$Q$25</f>
        <v>185514</v>
      </c>
      <c r="V108" s="94" t="e">
        <f>'[3]9. Vzdelávanie'!$I$46</f>
        <v>#REF!</v>
      </c>
      <c r="W108" s="96" t="e">
        <f>'[3]9. Vzdelávanie'!$J$46</f>
        <v>#REF!</v>
      </c>
    </row>
    <row r="109" spans="1:23" ht="15.75" x14ac:dyDescent="0.25">
      <c r="A109" s="84"/>
      <c r="B109" s="91">
        <v>2</v>
      </c>
      <c r="C109" s="107" t="s">
        <v>281</v>
      </c>
      <c r="D109" s="93" t="e">
        <f t="shared" si="51"/>
        <v>#REF!</v>
      </c>
      <c r="E109" s="94">
        <v>570052</v>
      </c>
      <c r="F109" s="94">
        <v>69468</v>
      </c>
      <c r="G109" s="95" t="e">
        <f>'[3]9. Vzdelávanie'!#REF!</f>
        <v>#REF!</v>
      </c>
      <c r="H109" s="93">
        <f t="shared" si="52"/>
        <v>581965</v>
      </c>
      <c r="I109" s="94">
        <v>581965</v>
      </c>
      <c r="J109" s="96">
        <v>0</v>
      </c>
      <c r="K109" s="96">
        <v>0</v>
      </c>
      <c r="L109" s="97" t="e">
        <f t="shared" si="53"/>
        <v>#REF!</v>
      </c>
      <c r="M109" s="94" t="e">
        <f>'[3]9. Vzdelávanie'!#REF!</f>
        <v>#REF!</v>
      </c>
      <c r="N109" s="94" t="e">
        <f>'[3]9. Vzdelávanie'!#REF!</f>
        <v>#REF!</v>
      </c>
      <c r="O109" s="96" t="e">
        <f>'[3]9. Vzdelávanie'!#REF!</f>
        <v>#REF!</v>
      </c>
      <c r="P109" s="252">
        <v>546122</v>
      </c>
      <c r="Q109" s="255">
        <v>546122</v>
      </c>
      <c r="R109" s="255">
        <v>0</v>
      </c>
      <c r="S109" s="256">
        <v>0</v>
      </c>
      <c r="T109" s="97" t="e">
        <f t="shared" si="54"/>
        <v>#REF!</v>
      </c>
      <c r="U109" s="94">
        <f>'[2]9. Vzdelávanie'!$Q$26</f>
        <v>33520</v>
      </c>
      <c r="V109" s="94" t="e">
        <f>'[3]9. Vzdelávanie'!$I$47</f>
        <v>#REF!</v>
      </c>
      <c r="W109" s="96" t="e">
        <f>'[3]9. Vzdelávanie'!$J$47</f>
        <v>#REF!</v>
      </c>
    </row>
    <row r="110" spans="1:23" ht="15.75" x14ac:dyDescent="0.25">
      <c r="A110" s="108"/>
      <c r="B110" s="91">
        <v>3</v>
      </c>
      <c r="C110" s="107" t="s">
        <v>282</v>
      </c>
      <c r="D110" s="93" t="e">
        <f t="shared" si="51"/>
        <v>#REF!</v>
      </c>
      <c r="E110" s="94">
        <v>787656</v>
      </c>
      <c r="F110" s="94" t="e">
        <f>'[3]9. Vzdelávanie'!#REF!</f>
        <v>#REF!</v>
      </c>
      <c r="G110" s="95" t="e">
        <f>'[3]9. Vzdelávanie'!#REF!</f>
        <v>#REF!</v>
      </c>
      <c r="H110" s="93">
        <f t="shared" si="52"/>
        <v>851849</v>
      </c>
      <c r="I110" s="94">
        <v>851849</v>
      </c>
      <c r="J110" s="96">
        <v>0</v>
      </c>
      <c r="K110" s="96">
        <v>0</v>
      </c>
      <c r="L110" s="97" t="e">
        <f t="shared" si="53"/>
        <v>#REF!</v>
      </c>
      <c r="M110" s="94" t="e">
        <f>'[3]9. Vzdelávanie'!#REF!</f>
        <v>#REF!</v>
      </c>
      <c r="N110" s="94" t="e">
        <f>'[3]9. Vzdelávanie'!#REF!</f>
        <v>#REF!</v>
      </c>
      <c r="O110" s="96" t="e">
        <f>'[3]9. Vzdelávanie'!#REF!</f>
        <v>#REF!</v>
      </c>
      <c r="P110" s="252">
        <v>1151774.29</v>
      </c>
      <c r="Q110" s="255">
        <v>920188.81</v>
      </c>
      <c r="R110" s="255">
        <v>0</v>
      </c>
      <c r="S110" s="274">
        <v>231585.48</v>
      </c>
      <c r="T110" s="97">
        <f t="shared" si="54"/>
        <v>4018433</v>
      </c>
      <c r="U110" s="94">
        <f>'[2]9. Vzdelávanie'!$Q$27</f>
        <v>3786847</v>
      </c>
      <c r="V110" s="94">
        <f>'[3]9. Vzdelávanie'!$I$48</f>
        <v>0</v>
      </c>
      <c r="W110" s="96">
        <f>'[3]9. Vzdelávanie'!$J$48</f>
        <v>231586</v>
      </c>
    </row>
    <row r="111" spans="1:23" ht="15.75" x14ac:dyDescent="0.25">
      <c r="A111" s="108"/>
      <c r="B111" s="91">
        <v>4</v>
      </c>
      <c r="C111" s="107" t="s">
        <v>283</v>
      </c>
      <c r="D111" s="93" t="e">
        <f t="shared" si="51"/>
        <v>#REF!</v>
      </c>
      <c r="E111" s="94">
        <v>643464</v>
      </c>
      <c r="F111" s="94"/>
      <c r="G111" s="95" t="e">
        <f>'[3]9. Vzdelávanie'!#REF!</f>
        <v>#REF!</v>
      </c>
      <c r="H111" s="93">
        <f t="shared" si="52"/>
        <v>610772</v>
      </c>
      <c r="I111" s="94">
        <v>608992</v>
      </c>
      <c r="J111" s="94">
        <v>1780</v>
      </c>
      <c r="K111" s="96">
        <v>0</v>
      </c>
      <c r="L111" s="97" t="e">
        <f t="shared" si="53"/>
        <v>#REF!</v>
      </c>
      <c r="M111" s="94" t="e">
        <f>'[3]9. Vzdelávanie'!#REF!</f>
        <v>#REF!</v>
      </c>
      <c r="N111" s="94" t="e">
        <f>'[3]9. Vzdelávanie'!#REF!</f>
        <v>#REF!</v>
      </c>
      <c r="O111" s="96" t="e">
        <f>'[3]9. Vzdelávanie'!#REF!</f>
        <v>#REF!</v>
      </c>
      <c r="P111" s="252">
        <v>606541</v>
      </c>
      <c r="Q111" s="255">
        <v>606541</v>
      </c>
      <c r="R111" s="255">
        <v>0</v>
      </c>
      <c r="S111" s="256">
        <v>0</v>
      </c>
      <c r="T111" s="97" t="e">
        <f t="shared" si="54"/>
        <v>#REF!</v>
      </c>
      <c r="U111" s="94">
        <f>'[2]9. Vzdelávanie'!$Q$36</f>
        <v>0</v>
      </c>
      <c r="V111" s="94" t="e">
        <f>'[3]9. Vzdelávanie'!$I$53</f>
        <v>#REF!</v>
      </c>
      <c r="W111" s="96" t="e">
        <f>'[3]9. Vzdelávanie'!$J$53</f>
        <v>#REF!</v>
      </c>
    </row>
    <row r="112" spans="1:23" ht="15.75" x14ac:dyDescent="0.25">
      <c r="A112" s="108"/>
      <c r="B112" s="91">
        <v>5</v>
      </c>
      <c r="C112" s="107" t="s">
        <v>284</v>
      </c>
      <c r="D112" s="93" t="e">
        <f t="shared" si="51"/>
        <v>#REF!</v>
      </c>
      <c r="E112" s="94">
        <v>596449</v>
      </c>
      <c r="F112" s="94" t="e">
        <f>'[3]9. Vzdelávanie'!#REF!</f>
        <v>#REF!</v>
      </c>
      <c r="G112" s="95" t="e">
        <f>'[3]9. Vzdelávanie'!#REF!</f>
        <v>#REF!</v>
      </c>
      <c r="H112" s="93">
        <f t="shared" si="52"/>
        <v>554735</v>
      </c>
      <c r="I112" s="94">
        <v>554735</v>
      </c>
      <c r="J112" s="96">
        <v>0</v>
      </c>
      <c r="K112" s="96">
        <v>0</v>
      </c>
      <c r="L112" s="97" t="e">
        <f t="shared" si="53"/>
        <v>#REF!</v>
      </c>
      <c r="M112" s="94" t="e">
        <f>'[3]9. Vzdelávanie'!#REF!</f>
        <v>#REF!</v>
      </c>
      <c r="N112" s="94" t="e">
        <f>'[3]9. Vzdelávanie'!#REF!</f>
        <v>#REF!</v>
      </c>
      <c r="O112" s="96" t="e">
        <f>'[3]9. Vzdelávanie'!#REF!</f>
        <v>#REF!</v>
      </c>
      <c r="P112" s="252">
        <v>576050</v>
      </c>
      <c r="Q112" s="255">
        <v>576050</v>
      </c>
      <c r="R112" s="255">
        <v>0</v>
      </c>
      <c r="S112" s="256">
        <v>0</v>
      </c>
      <c r="T112" s="97" t="e">
        <f t="shared" si="54"/>
        <v>#REF!</v>
      </c>
      <c r="U112" s="94">
        <f>'[2]9. Vzdelávanie'!$Q$37</f>
        <v>1055759</v>
      </c>
      <c r="V112" s="94">
        <f>'[3]9. Vzdelávanie'!$I$54</f>
        <v>4320</v>
      </c>
      <c r="W112" s="96" t="e">
        <f>'[3]9. Vzdelávanie'!$J$54</f>
        <v>#REF!</v>
      </c>
    </row>
    <row r="113" spans="1:23" ht="15.75" x14ac:dyDescent="0.25">
      <c r="A113" s="108"/>
      <c r="B113" s="91">
        <v>6</v>
      </c>
      <c r="C113" s="107" t="s">
        <v>285</v>
      </c>
      <c r="D113" s="93" t="e">
        <f t="shared" si="51"/>
        <v>#REF!</v>
      </c>
      <c r="E113" s="94">
        <v>308715</v>
      </c>
      <c r="F113" s="94" t="e">
        <f>'[3]9. Vzdelávanie'!#REF!</f>
        <v>#REF!</v>
      </c>
      <c r="G113" s="95" t="e">
        <f>'[3]9. Vzdelávanie'!#REF!</f>
        <v>#REF!</v>
      </c>
      <c r="H113" s="93">
        <f t="shared" si="52"/>
        <v>318029</v>
      </c>
      <c r="I113" s="94">
        <v>318029</v>
      </c>
      <c r="J113" s="96">
        <v>0</v>
      </c>
      <c r="K113" s="96">
        <v>0</v>
      </c>
      <c r="L113" s="97" t="e">
        <f t="shared" si="53"/>
        <v>#REF!</v>
      </c>
      <c r="M113" s="94" t="e">
        <f>'[3]9. Vzdelávanie'!#REF!</f>
        <v>#REF!</v>
      </c>
      <c r="N113" s="94" t="e">
        <f>'[3]9. Vzdelávanie'!#REF!</f>
        <v>#REF!</v>
      </c>
      <c r="O113" s="96" t="e">
        <f>'[3]9. Vzdelávanie'!#REF!</f>
        <v>#REF!</v>
      </c>
      <c r="P113" s="252">
        <v>344064.32</v>
      </c>
      <c r="Q113" s="255">
        <v>324140</v>
      </c>
      <c r="R113" s="275">
        <v>19924.32</v>
      </c>
      <c r="S113" s="256">
        <v>0</v>
      </c>
      <c r="T113" s="97">
        <f t="shared" si="54"/>
        <v>0</v>
      </c>
      <c r="U113" s="94">
        <f>'[2]9. Vzdelávanie'!$Q$38</f>
        <v>0</v>
      </c>
      <c r="V113" s="94">
        <f>'[2]9. Vzdelávanie'!$R$38</f>
        <v>0</v>
      </c>
      <c r="W113" s="96">
        <f>'[3]9. Vzdelávanie'!$J$55</f>
        <v>0</v>
      </c>
    </row>
    <row r="114" spans="1:23" ht="15.75" x14ac:dyDescent="0.25">
      <c r="A114" s="108"/>
      <c r="B114" s="227" t="s">
        <v>286</v>
      </c>
      <c r="C114" s="218" t="s">
        <v>287</v>
      </c>
      <c r="D114" s="204" t="e">
        <f t="shared" ref="D114:W114" si="55">SUM(D115:D116)</f>
        <v>#REF!</v>
      </c>
      <c r="E114" s="205">
        <f t="shared" si="55"/>
        <v>546333</v>
      </c>
      <c r="F114" s="205" t="e">
        <f t="shared" si="55"/>
        <v>#REF!</v>
      </c>
      <c r="G114" s="206" t="e">
        <f t="shared" si="55"/>
        <v>#REF!</v>
      </c>
      <c r="H114" s="204">
        <f t="shared" si="55"/>
        <v>538949</v>
      </c>
      <c r="I114" s="205">
        <f t="shared" si="55"/>
        <v>538949</v>
      </c>
      <c r="J114" s="205">
        <f t="shared" si="55"/>
        <v>0</v>
      </c>
      <c r="K114" s="207">
        <f t="shared" si="55"/>
        <v>0</v>
      </c>
      <c r="L114" s="208" t="e">
        <f t="shared" si="55"/>
        <v>#REF!</v>
      </c>
      <c r="M114" s="205" t="e">
        <f t="shared" si="55"/>
        <v>#REF!</v>
      </c>
      <c r="N114" s="205" t="e">
        <f t="shared" si="55"/>
        <v>#REF!</v>
      </c>
      <c r="O114" s="207" t="e">
        <f t="shared" si="55"/>
        <v>#REF!</v>
      </c>
      <c r="P114" s="252">
        <v>566109</v>
      </c>
      <c r="Q114" s="253">
        <v>566109</v>
      </c>
      <c r="R114" s="253">
        <v>0</v>
      </c>
      <c r="S114" s="254">
        <v>0</v>
      </c>
      <c r="T114" s="208" t="e">
        <f t="shared" si="55"/>
        <v>#REF!</v>
      </c>
      <c r="U114" s="205" t="e">
        <f t="shared" si="55"/>
        <v>#REF!</v>
      </c>
      <c r="V114" s="205" t="e">
        <f t="shared" si="55"/>
        <v>#REF!</v>
      </c>
      <c r="W114" s="207" t="e">
        <f t="shared" si="55"/>
        <v>#REF!</v>
      </c>
    </row>
    <row r="115" spans="1:23" ht="15.75" x14ac:dyDescent="0.25">
      <c r="A115" s="108"/>
      <c r="B115" s="91">
        <v>1</v>
      </c>
      <c r="C115" s="107" t="s">
        <v>288</v>
      </c>
      <c r="D115" s="93" t="e">
        <f>SUM(E115:G115)</f>
        <v>#REF!</v>
      </c>
      <c r="E115" s="94">
        <v>317206</v>
      </c>
      <c r="F115" s="94" t="e">
        <f>'[3]9. Vzdelávanie'!#REF!</f>
        <v>#REF!</v>
      </c>
      <c r="G115" s="95" t="e">
        <f>'[3]9. Vzdelávanie'!#REF!</f>
        <v>#REF!</v>
      </c>
      <c r="H115" s="93">
        <f>SUM(I115:K115)</f>
        <v>300158</v>
      </c>
      <c r="I115" s="94">
        <v>300158</v>
      </c>
      <c r="J115" s="96">
        <v>0</v>
      </c>
      <c r="K115" s="96">
        <v>0</v>
      </c>
      <c r="L115" s="97" t="e">
        <f>SUM(M115:O115)</f>
        <v>#REF!</v>
      </c>
      <c r="M115" s="94" t="e">
        <f>'[3]9. Vzdelávanie'!#REF!</f>
        <v>#REF!</v>
      </c>
      <c r="N115" s="94" t="e">
        <f>'[3]9. Vzdelávanie'!#REF!</f>
        <v>#REF!</v>
      </c>
      <c r="O115" s="96" t="e">
        <f>'[3]9. Vzdelávanie'!#REF!</f>
        <v>#REF!</v>
      </c>
      <c r="P115" s="252">
        <v>318002</v>
      </c>
      <c r="Q115" s="255">
        <v>318002</v>
      </c>
      <c r="R115" s="255">
        <v>0</v>
      </c>
      <c r="S115" s="256">
        <v>0</v>
      </c>
      <c r="T115" s="97" t="e">
        <f>SUM(U115:W115)</f>
        <v>#REF!</v>
      </c>
      <c r="U115" s="94">
        <f>'[2]9. Vzdelávanie'!$Q$46</f>
        <v>403289</v>
      </c>
      <c r="V115" s="94" t="e">
        <f>'[3]9. Vzdelávanie'!$I$59</f>
        <v>#REF!</v>
      </c>
      <c r="W115" s="96" t="e">
        <f>'[3]9. Vzdelávanie'!$J$59</f>
        <v>#REF!</v>
      </c>
    </row>
    <row r="116" spans="1:23" ht="15.75" x14ac:dyDescent="0.25">
      <c r="A116" s="108"/>
      <c r="B116" s="91">
        <v>2</v>
      </c>
      <c r="C116" s="107" t="s">
        <v>289</v>
      </c>
      <c r="D116" s="93" t="e">
        <f>SUM(E116:G116)</f>
        <v>#REF!</v>
      </c>
      <c r="E116" s="94">
        <v>229127</v>
      </c>
      <c r="F116" s="94" t="e">
        <f>'[3]9. Vzdelávanie'!#REF!</f>
        <v>#REF!</v>
      </c>
      <c r="G116" s="95" t="e">
        <f>'[3]9. Vzdelávanie'!#REF!</f>
        <v>#REF!</v>
      </c>
      <c r="H116" s="93">
        <f>SUM(I116:K116)</f>
        <v>238791</v>
      </c>
      <c r="I116" s="94">
        <v>238791</v>
      </c>
      <c r="J116" s="96">
        <v>0</v>
      </c>
      <c r="K116" s="96">
        <v>0</v>
      </c>
      <c r="L116" s="97" t="e">
        <f>SUM(M116:O116)</f>
        <v>#REF!</v>
      </c>
      <c r="M116" s="94" t="e">
        <f>'[3]9. Vzdelávanie'!#REF!</f>
        <v>#REF!</v>
      </c>
      <c r="N116" s="94" t="e">
        <f>'[3]9. Vzdelávanie'!#REF!</f>
        <v>#REF!</v>
      </c>
      <c r="O116" s="96" t="e">
        <f>'[3]9. Vzdelávanie'!#REF!</f>
        <v>#REF!</v>
      </c>
      <c r="P116" s="252">
        <v>248107</v>
      </c>
      <c r="Q116" s="255">
        <v>248107</v>
      </c>
      <c r="R116" s="255">
        <v>0</v>
      </c>
      <c r="S116" s="256">
        <v>0</v>
      </c>
      <c r="T116" s="97" t="e">
        <f>SUM(U116:W116)</f>
        <v>#REF!</v>
      </c>
      <c r="U116" s="94" t="e">
        <f>'[2]9. Vzdelávanie'!#REF!</f>
        <v>#REF!</v>
      </c>
      <c r="V116" s="94" t="e">
        <f>'[3]9. Vzdelávanie'!$I$60</f>
        <v>#REF!</v>
      </c>
      <c r="W116" s="96" t="e">
        <f>'[3]9. Vzdelávanie'!$J$60</f>
        <v>#REF!</v>
      </c>
    </row>
    <row r="117" spans="1:23" ht="15.75" x14ac:dyDescent="0.25">
      <c r="A117" s="108"/>
      <c r="B117" s="233" t="s">
        <v>290</v>
      </c>
      <c r="C117" s="218" t="s">
        <v>291</v>
      </c>
      <c r="D117" s="204" t="e">
        <f>SUM(E117:G117)</f>
        <v>#REF!</v>
      </c>
      <c r="E117" s="205">
        <v>131871</v>
      </c>
      <c r="F117" s="205" t="e">
        <f>'[3]9. Vzdelávanie'!#REF!</f>
        <v>#REF!</v>
      </c>
      <c r="G117" s="206" t="e">
        <f>'[3]9. Vzdelávanie'!#REF!</f>
        <v>#REF!</v>
      </c>
      <c r="H117" s="204">
        <f>SUM(I117:K117)</f>
        <v>154105.49</v>
      </c>
      <c r="I117" s="205">
        <v>154105.49</v>
      </c>
      <c r="J117" s="205">
        <v>0</v>
      </c>
      <c r="K117" s="207">
        <v>0</v>
      </c>
      <c r="L117" s="208" t="e">
        <f>SUM(M117:O117)</f>
        <v>#REF!</v>
      </c>
      <c r="M117" s="205" t="e">
        <f>'[3]9. Vzdelávanie'!#REF!</f>
        <v>#REF!</v>
      </c>
      <c r="N117" s="205" t="e">
        <f>'[3]9. Vzdelávanie'!#REF!</f>
        <v>#REF!</v>
      </c>
      <c r="O117" s="207" t="e">
        <f>'[3]9. Vzdelávanie'!#REF!</f>
        <v>#REF!</v>
      </c>
      <c r="P117" s="252">
        <v>157758.09</v>
      </c>
      <c r="Q117" s="276">
        <v>157758.09</v>
      </c>
      <c r="R117" s="253">
        <v>0</v>
      </c>
      <c r="S117" s="254">
        <v>0</v>
      </c>
      <c r="T117" s="208">
        <f>SUM(U117:W117)</f>
        <v>212760</v>
      </c>
      <c r="U117" s="205">
        <f>'[3]9. Vzdelávanie'!$H$61</f>
        <v>212760</v>
      </c>
      <c r="V117" s="205">
        <f>'[3]9. Vzdelávanie'!$I$61</f>
        <v>0</v>
      </c>
      <c r="W117" s="207">
        <f>'[3]9. Vzdelávanie'!$J$61</f>
        <v>0</v>
      </c>
    </row>
    <row r="118" spans="1:23" ht="13.5" x14ac:dyDescent="0.25">
      <c r="A118" s="108"/>
      <c r="B118" s="233" t="s">
        <v>292</v>
      </c>
      <c r="C118" s="234" t="s">
        <v>293</v>
      </c>
      <c r="D118" s="204" t="e">
        <f>SUM(E118:G118)</f>
        <v>#REF!</v>
      </c>
      <c r="E118" s="205">
        <v>204439</v>
      </c>
      <c r="F118" s="205"/>
      <c r="G118" s="206" t="e">
        <f>'[3]9. Vzdelávanie'!#REF!</f>
        <v>#REF!</v>
      </c>
      <c r="H118" s="204">
        <f>SUM(I118:K118)</f>
        <v>195970.49</v>
      </c>
      <c r="I118" s="205">
        <v>195488.49</v>
      </c>
      <c r="J118" s="205">
        <v>482</v>
      </c>
      <c r="K118" s="207">
        <v>0</v>
      </c>
      <c r="L118" s="208" t="e">
        <f>SUM(M118:O118)</f>
        <v>#REF!</v>
      </c>
      <c r="M118" s="205" t="e">
        <f>'[3]9. Vzdelávanie'!#REF!</f>
        <v>#REF!</v>
      </c>
      <c r="N118" s="205" t="e">
        <f>'[3]9. Vzdelávanie'!#REF!</f>
        <v>#REF!</v>
      </c>
      <c r="O118" s="207" t="e">
        <f>'[3]9. Vzdelávanie'!#REF!</f>
        <v>#REF!</v>
      </c>
      <c r="P118" s="252">
        <v>201502.34</v>
      </c>
      <c r="Q118" s="276">
        <v>201502.34</v>
      </c>
      <c r="R118" s="253">
        <v>0</v>
      </c>
      <c r="S118" s="254">
        <v>0</v>
      </c>
      <c r="T118" s="208" t="e">
        <f>SUM(U118:W118)</f>
        <v>#REF!</v>
      </c>
      <c r="U118" s="205">
        <f>'[3]9. Vzdelávanie'!$H$72</f>
        <v>243590</v>
      </c>
      <c r="V118" s="205" t="e">
        <f>'[3]9. Vzdelávanie'!$I$72</f>
        <v>#REF!</v>
      </c>
      <c r="W118" s="207" t="e">
        <f>'[3]9. Vzdelávanie'!$J$72</f>
        <v>#REF!</v>
      </c>
    </row>
    <row r="119" spans="1:23" ht="14.25" thickBot="1" x14ac:dyDescent="0.3">
      <c r="A119" s="108"/>
      <c r="B119" s="235" t="s">
        <v>294</v>
      </c>
      <c r="C119" s="236" t="s">
        <v>295</v>
      </c>
      <c r="D119" s="212" t="e">
        <f>SUM(E119:G119)</f>
        <v>#REF!</v>
      </c>
      <c r="E119" s="213">
        <v>0</v>
      </c>
      <c r="F119" s="213" t="e">
        <f>'[3]9. Vzdelávanie'!#REF!</f>
        <v>#REF!</v>
      </c>
      <c r="G119" s="214" t="e">
        <f>'[3]9. Vzdelávanie'!#REF!</f>
        <v>#REF!</v>
      </c>
      <c r="H119" s="220">
        <v>0</v>
      </c>
      <c r="I119" s="215">
        <v>0</v>
      </c>
      <c r="J119" s="215">
        <v>0</v>
      </c>
      <c r="K119" s="216">
        <v>0</v>
      </c>
      <c r="L119" s="221" t="e">
        <f>SUM(M119:O119)</f>
        <v>#REF!</v>
      </c>
      <c r="M119" s="213" t="e">
        <f>'[3]9. Vzdelávanie'!#REF!</f>
        <v>#REF!</v>
      </c>
      <c r="N119" s="213" t="e">
        <f>'[3]9. Vzdelávanie'!#REF!</f>
        <v>#REF!</v>
      </c>
      <c r="O119" s="222" t="e">
        <f>'[3]9. Vzdelávanie'!#REF!</f>
        <v>#REF!</v>
      </c>
      <c r="P119" s="262">
        <v>0</v>
      </c>
      <c r="Q119" s="263">
        <v>0</v>
      </c>
      <c r="R119" s="263">
        <v>0</v>
      </c>
      <c r="S119" s="264">
        <v>0</v>
      </c>
      <c r="T119" s="208">
        <f>SUM(U119:W119)</f>
        <v>0</v>
      </c>
      <c r="U119" s="213">
        <f>'[3]9. Vzdelávanie'!$H$73</f>
        <v>0</v>
      </c>
      <c r="V119" s="213">
        <f>'[3]9. Vzdelávanie'!$I$73</f>
        <v>0</v>
      </c>
      <c r="W119" s="222">
        <f>'[3]9. Vzdelávanie'!$J$73</f>
        <v>0</v>
      </c>
    </row>
    <row r="120" spans="1:23" s="82" customFormat="1" ht="14.25" x14ac:dyDescent="0.2">
      <c r="A120" s="116"/>
      <c r="B120" s="186" t="s">
        <v>296</v>
      </c>
      <c r="C120" s="191"/>
      <c r="D120" s="181" t="e">
        <f t="shared" ref="D120:W120" si="56">D121+D122+D129</f>
        <v>#REF!</v>
      </c>
      <c r="E120" s="182">
        <f t="shared" si="56"/>
        <v>238491</v>
      </c>
      <c r="F120" s="182" t="e">
        <f t="shared" si="56"/>
        <v>#REF!</v>
      </c>
      <c r="G120" s="183" t="e">
        <f t="shared" si="56"/>
        <v>#REF!</v>
      </c>
      <c r="H120" s="181" t="e">
        <f t="shared" si="56"/>
        <v>#REF!</v>
      </c>
      <c r="I120" s="182">
        <f t="shared" si="56"/>
        <v>191345</v>
      </c>
      <c r="J120" s="182" t="e">
        <f t="shared" si="56"/>
        <v>#REF!</v>
      </c>
      <c r="K120" s="184">
        <f t="shared" si="56"/>
        <v>0</v>
      </c>
      <c r="L120" s="181" t="e">
        <f t="shared" si="56"/>
        <v>#REF!</v>
      </c>
      <c r="M120" s="182" t="e">
        <f t="shared" si="56"/>
        <v>#REF!</v>
      </c>
      <c r="N120" s="182" t="e">
        <f t="shared" si="56"/>
        <v>#REF!</v>
      </c>
      <c r="O120" s="184" t="e">
        <f t="shared" si="56"/>
        <v>#REF!</v>
      </c>
      <c r="P120" s="277">
        <v>773128.95</v>
      </c>
      <c r="Q120" s="261">
        <v>293226.87</v>
      </c>
      <c r="R120" s="261">
        <v>479902.08</v>
      </c>
      <c r="S120" s="265">
        <v>0</v>
      </c>
      <c r="T120" s="181" t="e">
        <f t="shared" si="56"/>
        <v>#REF!</v>
      </c>
      <c r="U120" s="182" t="e">
        <f t="shared" si="56"/>
        <v>#REF!</v>
      </c>
      <c r="V120" s="182" t="e">
        <f t="shared" si="56"/>
        <v>#REF!</v>
      </c>
      <c r="W120" s="184" t="e">
        <f t="shared" si="56"/>
        <v>#REF!</v>
      </c>
    </row>
    <row r="121" spans="1:23" ht="16.5" x14ac:dyDescent="0.3">
      <c r="A121" s="84"/>
      <c r="B121" s="227" t="s">
        <v>297</v>
      </c>
      <c r="C121" s="223" t="s">
        <v>298</v>
      </c>
      <c r="D121" s="204" t="e">
        <f>SUM(E121:G121)</f>
        <v>#REF!</v>
      </c>
      <c r="E121" s="205">
        <v>1794</v>
      </c>
      <c r="F121" s="205" t="e">
        <f>'[3]10. Šport'!#REF!</f>
        <v>#REF!</v>
      </c>
      <c r="G121" s="206" t="e">
        <f>'[3]10. Šport'!#REF!</f>
        <v>#REF!</v>
      </c>
      <c r="H121" s="204">
        <f>SUM(I121:K121)</f>
        <v>456</v>
      </c>
      <c r="I121" s="205">
        <v>456</v>
      </c>
      <c r="J121" s="205">
        <v>0</v>
      </c>
      <c r="K121" s="207">
        <v>0</v>
      </c>
      <c r="L121" s="204" t="e">
        <f>SUM(M121:O121)</f>
        <v>#REF!</v>
      </c>
      <c r="M121" s="205" t="e">
        <f>'[3]10. Šport'!#REF!</f>
        <v>#REF!</v>
      </c>
      <c r="N121" s="205" t="e">
        <f>'[3]10. Šport'!#REF!</f>
        <v>#REF!</v>
      </c>
      <c r="O121" s="207" t="e">
        <f>'[3]10. Šport'!#REF!</f>
        <v>#REF!</v>
      </c>
      <c r="P121" s="278">
        <v>242.5</v>
      </c>
      <c r="Q121" s="253">
        <v>242.5</v>
      </c>
      <c r="R121" s="253">
        <v>0</v>
      </c>
      <c r="S121" s="254">
        <v>0</v>
      </c>
      <c r="T121" s="204">
        <f>SUM(U121:W121)</f>
        <v>500</v>
      </c>
      <c r="U121" s="205">
        <f>'[3]10. Šport'!$H$4</f>
        <v>500</v>
      </c>
      <c r="V121" s="205">
        <f>'[3]10. Šport'!$I$4</f>
        <v>0</v>
      </c>
      <c r="W121" s="207">
        <f>'[3]10. Šport'!$J$4</f>
        <v>0</v>
      </c>
    </row>
    <row r="122" spans="1:23" ht="15.75" x14ac:dyDescent="0.25">
      <c r="A122" s="84"/>
      <c r="B122" s="227" t="s">
        <v>299</v>
      </c>
      <c r="C122" s="218" t="s">
        <v>300</v>
      </c>
      <c r="D122" s="204" t="e">
        <f t="shared" ref="D122:V122" si="57">SUM(D123:D127)</f>
        <v>#REF!</v>
      </c>
      <c r="E122" s="205">
        <f t="shared" si="57"/>
        <v>167023</v>
      </c>
      <c r="F122" s="205" t="e">
        <f t="shared" si="57"/>
        <v>#REF!</v>
      </c>
      <c r="G122" s="206" t="e">
        <f t="shared" si="57"/>
        <v>#REF!</v>
      </c>
      <c r="H122" s="204" t="e">
        <f t="shared" si="57"/>
        <v>#REF!</v>
      </c>
      <c r="I122" s="205">
        <f t="shared" si="57"/>
        <v>140889</v>
      </c>
      <c r="J122" s="205" t="e">
        <f t="shared" si="57"/>
        <v>#REF!</v>
      </c>
      <c r="K122" s="207">
        <f t="shared" si="57"/>
        <v>0</v>
      </c>
      <c r="L122" s="204" t="e">
        <f t="shared" si="57"/>
        <v>#REF!</v>
      </c>
      <c r="M122" s="205" t="e">
        <f t="shared" si="57"/>
        <v>#REF!</v>
      </c>
      <c r="N122" s="205" t="e">
        <f t="shared" si="57"/>
        <v>#REF!</v>
      </c>
      <c r="O122" s="207" t="e">
        <f t="shared" si="57"/>
        <v>#REF!</v>
      </c>
      <c r="P122" s="278">
        <v>722886.45</v>
      </c>
      <c r="Q122" s="253">
        <v>242984.37</v>
      </c>
      <c r="R122" s="253">
        <v>479902.08</v>
      </c>
      <c r="S122" s="254">
        <v>0</v>
      </c>
      <c r="T122" s="204">
        <f t="shared" si="57"/>
        <v>125644</v>
      </c>
      <c r="U122" s="205">
        <f>SUM(U123:U128)</f>
        <v>137644</v>
      </c>
      <c r="V122" s="205">
        <f t="shared" si="57"/>
        <v>0</v>
      </c>
      <c r="W122" s="207">
        <f>SUM(W123:W128)</f>
        <v>0</v>
      </c>
    </row>
    <row r="123" spans="1:23" ht="15.75" x14ac:dyDescent="0.25">
      <c r="A123" s="84"/>
      <c r="B123" s="91">
        <v>1</v>
      </c>
      <c r="C123" s="107" t="s">
        <v>301</v>
      </c>
      <c r="D123" s="93" t="e">
        <f t="shared" ref="D123:D129" si="58">SUM(E123:G123)</f>
        <v>#REF!</v>
      </c>
      <c r="E123" s="94">
        <v>58794</v>
      </c>
      <c r="F123" s="94" t="e">
        <f>'[3]10. Šport'!#REF!</f>
        <v>#REF!</v>
      </c>
      <c r="G123" s="95" t="e">
        <f>'[3]10. Šport'!#REF!</f>
        <v>#REF!</v>
      </c>
      <c r="H123" s="93">
        <f t="shared" ref="H123:H129" si="59">SUM(I123:K123)</f>
        <v>16299</v>
      </c>
      <c r="I123" s="94">
        <v>16299</v>
      </c>
      <c r="J123" s="94">
        <v>0</v>
      </c>
      <c r="K123" s="96">
        <v>0</v>
      </c>
      <c r="L123" s="93" t="e">
        <f t="shared" ref="L123:L129" si="60">SUM(M123:O123)</f>
        <v>#REF!</v>
      </c>
      <c r="M123" s="94" t="e">
        <f>'[3]10. Šport'!#REF!</f>
        <v>#REF!</v>
      </c>
      <c r="N123" s="94" t="e">
        <f>'[3]10. Šport'!#REF!</f>
        <v>#REF!</v>
      </c>
      <c r="O123" s="96" t="e">
        <f>'[3]10. Šport'!#REF!</f>
        <v>#REF!</v>
      </c>
      <c r="P123" s="278">
        <v>52074.76</v>
      </c>
      <c r="Q123" s="255">
        <v>52074.76</v>
      </c>
      <c r="R123" s="255">
        <v>0</v>
      </c>
      <c r="S123" s="256">
        <v>0</v>
      </c>
      <c r="T123" s="93">
        <f t="shared" ref="T123:T129" si="61">SUM(U123:W123)</f>
        <v>42170</v>
      </c>
      <c r="U123" s="94">
        <f>'[3]10. Šport'!$H$9</f>
        <v>42170</v>
      </c>
      <c r="V123" s="94">
        <f>'[3]10. Šport'!$I$9</f>
        <v>0</v>
      </c>
      <c r="W123" s="96">
        <f>'[3]10. Šport'!$J$9</f>
        <v>0</v>
      </c>
    </row>
    <row r="124" spans="1:23" ht="15.75" x14ac:dyDescent="0.25">
      <c r="A124" s="84"/>
      <c r="B124" s="91">
        <v>2</v>
      </c>
      <c r="C124" s="107" t="s">
        <v>302</v>
      </c>
      <c r="D124" s="93" t="e">
        <f t="shared" si="58"/>
        <v>#REF!</v>
      </c>
      <c r="E124" s="94">
        <v>43777</v>
      </c>
      <c r="F124" s="94">
        <v>0</v>
      </c>
      <c r="G124" s="95" t="e">
        <f>'[3]10. Šport'!#REF!</f>
        <v>#REF!</v>
      </c>
      <c r="H124" s="93" t="e">
        <f t="shared" si="59"/>
        <v>#REF!</v>
      </c>
      <c r="I124" s="94">
        <v>27121</v>
      </c>
      <c r="J124" s="94" t="e">
        <f>'[3]10. Šport'!#REF!</f>
        <v>#REF!</v>
      </c>
      <c r="K124" s="96">
        <v>0</v>
      </c>
      <c r="L124" s="93" t="e">
        <f t="shared" si="60"/>
        <v>#REF!</v>
      </c>
      <c r="M124" s="94" t="e">
        <f>'[3]10. Šport'!#REF!</f>
        <v>#REF!</v>
      </c>
      <c r="N124" s="94" t="e">
        <f>'[3]10. Šport'!#REF!</f>
        <v>#REF!</v>
      </c>
      <c r="O124" s="96" t="e">
        <f>'[3]10. Šport'!#REF!</f>
        <v>#REF!</v>
      </c>
      <c r="P124" s="278">
        <v>567083.27</v>
      </c>
      <c r="Q124" s="255">
        <v>87181.19</v>
      </c>
      <c r="R124" s="255">
        <v>479902.08</v>
      </c>
      <c r="S124" s="256">
        <v>0</v>
      </c>
      <c r="T124" s="93">
        <f t="shared" si="61"/>
        <v>45954</v>
      </c>
      <c r="U124" s="94">
        <f>'[3]10. Šport'!$H$23</f>
        <v>45954</v>
      </c>
      <c r="V124" s="94">
        <f>'[3]10. Šport'!$I$23</f>
        <v>0</v>
      </c>
      <c r="W124" s="96">
        <f>'[3]10. Šport'!$J$23</f>
        <v>0</v>
      </c>
    </row>
    <row r="125" spans="1:23" ht="15.75" x14ac:dyDescent="0.25">
      <c r="A125" s="84"/>
      <c r="B125" s="91">
        <v>3</v>
      </c>
      <c r="C125" s="107" t="s">
        <v>303</v>
      </c>
      <c r="D125" s="93" t="e">
        <f t="shared" si="58"/>
        <v>#REF!</v>
      </c>
      <c r="E125" s="94">
        <v>11086</v>
      </c>
      <c r="F125" s="94" t="e">
        <f>'[3]10. Šport'!#REF!</f>
        <v>#REF!</v>
      </c>
      <c r="G125" s="95" t="e">
        <f>'[3]10. Šport'!#REF!</f>
        <v>#REF!</v>
      </c>
      <c r="H125" s="93">
        <f t="shared" si="59"/>
        <v>12071</v>
      </c>
      <c r="I125" s="94">
        <v>12071</v>
      </c>
      <c r="J125" s="94">
        <v>0</v>
      </c>
      <c r="K125" s="96">
        <v>0</v>
      </c>
      <c r="L125" s="93" t="e">
        <f t="shared" si="60"/>
        <v>#REF!</v>
      </c>
      <c r="M125" s="94" t="e">
        <f>'[3]10. Šport'!#REF!</f>
        <v>#REF!</v>
      </c>
      <c r="N125" s="94" t="e">
        <f>'[3]10. Šport'!#REF!</f>
        <v>#REF!</v>
      </c>
      <c r="O125" s="96" t="e">
        <f>'[3]10. Šport'!#REF!</f>
        <v>#REF!</v>
      </c>
      <c r="P125" s="278">
        <v>15001.11</v>
      </c>
      <c r="Q125" s="255">
        <v>15001.11</v>
      </c>
      <c r="R125" s="255">
        <v>0</v>
      </c>
      <c r="S125" s="256">
        <v>0</v>
      </c>
      <c r="T125" s="93">
        <f t="shared" si="61"/>
        <v>18820</v>
      </c>
      <c r="U125" s="94">
        <f>'[3]10. Šport'!$H$36</f>
        <v>18820</v>
      </c>
      <c r="V125" s="94">
        <f>'[3]10. Šport'!$I$36</f>
        <v>0</v>
      </c>
      <c r="W125" s="96">
        <f>'[3]10. Šport'!$J$36</f>
        <v>0</v>
      </c>
    </row>
    <row r="126" spans="1:23" ht="15.75" x14ac:dyDescent="0.25">
      <c r="A126" s="84"/>
      <c r="B126" s="91">
        <v>4</v>
      </c>
      <c r="C126" s="107" t="s">
        <v>304</v>
      </c>
      <c r="D126" s="93" t="e">
        <f t="shared" si="58"/>
        <v>#REF!</v>
      </c>
      <c r="E126" s="94">
        <v>51578.5</v>
      </c>
      <c r="F126" s="94" t="e">
        <f>'[3]10. Šport'!#REF!</f>
        <v>#REF!</v>
      </c>
      <c r="G126" s="95" t="e">
        <f>'[3]10. Šport'!#REF!</f>
        <v>#REF!</v>
      </c>
      <c r="H126" s="93">
        <f t="shared" si="59"/>
        <v>83846</v>
      </c>
      <c r="I126" s="94">
        <v>83846</v>
      </c>
      <c r="J126" s="94">
        <v>0</v>
      </c>
      <c r="K126" s="96">
        <v>0</v>
      </c>
      <c r="L126" s="93" t="e">
        <f t="shared" si="60"/>
        <v>#REF!</v>
      </c>
      <c r="M126" s="94" t="e">
        <f>'[3]10. Šport'!#REF!</f>
        <v>#REF!</v>
      </c>
      <c r="N126" s="94" t="e">
        <f>'[3]10. Šport'!#REF!</f>
        <v>#REF!</v>
      </c>
      <c r="O126" s="96" t="e">
        <f>'[3]10. Šport'!#REF!</f>
        <v>#REF!</v>
      </c>
      <c r="P126" s="278">
        <v>85409.57</v>
      </c>
      <c r="Q126" s="255">
        <v>85409.57</v>
      </c>
      <c r="R126" s="255">
        <v>0</v>
      </c>
      <c r="S126" s="256">
        <v>0</v>
      </c>
      <c r="T126" s="93">
        <f t="shared" si="61"/>
        <v>16800</v>
      </c>
      <c r="U126" s="94">
        <f>'[2]10. Šport'!$Q$38</f>
        <v>16800</v>
      </c>
      <c r="V126" s="94">
        <f>'[3]10. Šport'!$I$44</f>
        <v>0</v>
      </c>
      <c r="W126" s="96">
        <f>'[3]10. Šport'!$J$44</f>
        <v>0</v>
      </c>
    </row>
    <row r="127" spans="1:23" ht="15.75" x14ac:dyDescent="0.25">
      <c r="A127" s="84"/>
      <c r="B127" s="91">
        <v>5</v>
      </c>
      <c r="C127" s="107" t="s">
        <v>305</v>
      </c>
      <c r="D127" s="93" t="e">
        <f t="shared" si="58"/>
        <v>#REF!</v>
      </c>
      <c r="E127" s="94">
        <v>1787.5</v>
      </c>
      <c r="F127" s="94" t="e">
        <f>'[3]10. Šport'!#REF!</f>
        <v>#REF!</v>
      </c>
      <c r="G127" s="95" t="e">
        <f>'[3]10. Šport'!#REF!</f>
        <v>#REF!</v>
      </c>
      <c r="H127" s="93">
        <f t="shared" si="59"/>
        <v>1552</v>
      </c>
      <c r="I127" s="94">
        <v>1552</v>
      </c>
      <c r="J127" s="94">
        <v>0</v>
      </c>
      <c r="K127" s="96">
        <v>0</v>
      </c>
      <c r="L127" s="93" t="e">
        <f t="shared" si="60"/>
        <v>#REF!</v>
      </c>
      <c r="M127" s="94" t="e">
        <f>'[3]10. Šport'!#REF!</f>
        <v>#REF!</v>
      </c>
      <c r="N127" s="94" t="e">
        <f>'[3]10. Šport'!#REF!</f>
        <v>#REF!</v>
      </c>
      <c r="O127" s="96" t="e">
        <f>'[3]10. Šport'!#REF!</f>
        <v>#REF!</v>
      </c>
      <c r="P127" s="278">
        <v>3317.74</v>
      </c>
      <c r="Q127" s="255">
        <v>3317.74</v>
      </c>
      <c r="R127" s="255">
        <v>0</v>
      </c>
      <c r="S127" s="256">
        <v>0</v>
      </c>
      <c r="T127" s="93">
        <f t="shared" si="61"/>
        <v>1900</v>
      </c>
      <c r="U127" s="94">
        <f>'[3]10. Šport'!$H$57</f>
        <v>1900</v>
      </c>
      <c r="V127" s="94">
        <f>'[3]10. Šport'!$I$57</f>
        <v>0</v>
      </c>
      <c r="W127" s="96">
        <f>'[3]10. Šport'!$J$57</f>
        <v>0</v>
      </c>
    </row>
    <row r="128" spans="1:23" ht="15.75" x14ac:dyDescent="0.25">
      <c r="A128" s="84"/>
      <c r="B128" s="159">
        <v>6</v>
      </c>
      <c r="C128" s="160" t="s">
        <v>386</v>
      </c>
      <c r="D128" s="111"/>
      <c r="E128" s="105"/>
      <c r="F128" s="105"/>
      <c r="G128" s="119"/>
      <c r="H128" s="111"/>
      <c r="I128" s="105"/>
      <c r="J128" s="105"/>
      <c r="K128" s="106"/>
      <c r="L128" s="111"/>
      <c r="M128" s="105"/>
      <c r="N128" s="105"/>
      <c r="O128" s="119"/>
      <c r="P128" s="278">
        <v>0</v>
      </c>
      <c r="Q128" s="255">
        <v>0</v>
      </c>
      <c r="R128" s="255">
        <v>0</v>
      </c>
      <c r="S128" s="256">
        <v>0</v>
      </c>
      <c r="T128" s="285">
        <f>SUM(U128:W128)</f>
        <v>12000</v>
      </c>
      <c r="U128" s="105">
        <f>'[2]10. Šport'!$Q$56</f>
        <v>12000</v>
      </c>
      <c r="V128" s="105">
        <f>'[3]10. Šport'!$I$63</f>
        <v>0</v>
      </c>
      <c r="W128" s="106">
        <f>'[3]10. Šport'!$J$63</f>
        <v>0</v>
      </c>
    </row>
    <row r="129" spans="1:23" ht="17.25" thickBot="1" x14ac:dyDescent="0.35">
      <c r="A129" s="84"/>
      <c r="B129" s="224" t="s">
        <v>306</v>
      </c>
      <c r="C129" s="225" t="s">
        <v>307</v>
      </c>
      <c r="D129" s="212" t="e">
        <f t="shared" si="58"/>
        <v>#REF!</v>
      </c>
      <c r="E129" s="213">
        <v>69674</v>
      </c>
      <c r="F129" s="213" t="e">
        <f>'[3]10. Šport'!#REF!</f>
        <v>#REF!</v>
      </c>
      <c r="G129" s="214" t="e">
        <f>'[3]10. Šport'!#REF!</f>
        <v>#REF!</v>
      </c>
      <c r="H129" s="220">
        <f t="shared" si="59"/>
        <v>50000</v>
      </c>
      <c r="I129" s="215">
        <v>50000</v>
      </c>
      <c r="J129" s="215">
        <v>0</v>
      </c>
      <c r="K129" s="216">
        <v>0</v>
      </c>
      <c r="L129" s="212" t="e">
        <f t="shared" si="60"/>
        <v>#REF!</v>
      </c>
      <c r="M129" s="213" t="e">
        <f>'[3]10. Šport'!#REF!</f>
        <v>#REF!</v>
      </c>
      <c r="N129" s="213" t="e">
        <f>'[3]10. Šport'!#REF!</f>
        <v>#REF!</v>
      </c>
      <c r="O129" s="222" t="e">
        <f>'[3]10. Šport'!#REF!</f>
        <v>#REF!</v>
      </c>
      <c r="P129" s="279">
        <v>50000</v>
      </c>
      <c r="Q129" s="263">
        <v>50000</v>
      </c>
      <c r="R129" s="263">
        <v>0</v>
      </c>
      <c r="S129" s="264">
        <v>0</v>
      </c>
      <c r="T129" s="212" t="e">
        <f t="shared" si="61"/>
        <v>#REF!</v>
      </c>
      <c r="U129" s="213" t="e">
        <f>'[3]10. Šport'!$H$67</f>
        <v>#REF!</v>
      </c>
      <c r="V129" s="213" t="e">
        <f>'[3]10. Šport'!$I$67</f>
        <v>#REF!</v>
      </c>
      <c r="W129" s="222" t="e">
        <f>'[3]10. Šport'!$J$67</f>
        <v>#REF!</v>
      </c>
    </row>
    <row r="130" spans="1:23" s="82" customFormat="1" ht="14.25" x14ac:dyDescent="0.2">
      <c r="B130" s="186" t="s">
        <v>308</v>
      </c>
      <c r="C130" s="191"/>
      <c r="D130" s="181" t="e">
        <f t="shared" ref="D130:K130" si="62">D131+D132+D137+D138</f>
        <v>#REF!</v>
      </c>
      <c r="E130" s="182">
        <f t="shared" si="62"/>
        <v>516693.98</v>
      </c>
      <c r="F130" s="182" t="e">
        <f t="shared" si="62"/>
        <v>#REF!</v>
      </c>
      <c r="G130" s="183" t="e">
        <f t="shared" si="62"/>
        <v>#REF!</v>
      </c>
      <c r="H130" s="181" t="e">
        <f t="shared" si="62"/>
        <v>#REF!</v>
      </c>
      <c r="I130" s="182" t="e">
        <f t="shared" si="62"/>
        <v>#REF!</v>
      </c>
      <c r="J130" s="182" t="e">
        <f t="shared" si="62"/>
        <v>#REF!</v>
      </c>
      <c r="K130" s="184" t="e">
        <f t="shared" si="62"/>
        <v>#REF!</v>
      </c>
      <c r="L130" s="185" t="e">
        <f>L131+L132+L138+L137</f>
        <v>#REF!</v>
      </c>
      <c r="M130" s="182" t="e">
        <f>M131+M132+M137+M138</f>
        <v>#REF!</v>
      </c>
      <c r="N130" s="182" t="e">
        <f>N131+N132+N137+N138</f>
        <v>#REF!</v>
      </c>
      <c r="O130" s="184" t="e">
        <f>O131+O132+O137+O138</f>
        <v>#REF!</v>
      </c>
      <c r="P130" s="260">
        <v>437280.51</v>
      </c>
      <c r="Q130" s="261">
        <v>394199.44</v>
      </c>
      <c r="R130" s="261">
        <v>45000</v>
      </c>
      <c r="S130" s="265">
        <v>0</v>
      </c>
      <c r="T130" s="185" t="e">
        <f>T131+T132+T138+T137</f>
        <v>#REF!</v>
      </c>
      <c r="U130" s="182" t="e">
        <f>U131+U132+U137+U138</f>
        <v>#REF!</v>
      </c>
      <c r="V130" s="182" t="e">
        <f>V131+V132+V137+V138</f>
        <v>#REF!</v>
      </c>
      <c r="W130" s="184" t="e">
        <f>W131+W132+W137+W138</f>
        <v>#REF!</v>
      </c>
    </row>
    <row r="131" spans="1:23" ht="16.5" x14ac:dyDescent="0.3">
      <c r="A131" s="84"/>
      <c r="B131" s="227" t="s">
        <v>309</v>
      </c>
      <c r="C131" s="223" t="s">
        <v>310</v>
      </c>
      <c r="D131" s="204" t="e">
        <f>SUM(E131:G131)</f>
        <v>#REF!</v>
      </c>
      <c r="E131" s="205">
        <v>9270</v>
      </c>
      <c r="F131" s="205" t="e">
        <f>'[3]11. Kultúra'!#REF!</f>
        <v>#REF!</v>
      </c>
      <c r="G131" s="206" t="e">
        <f>'[3]11. Kultúra'!#REF!</f>
        <v>#REF!</v>
      </c>
      <c r="H131" s="204" t="e">
        <f>SUM(I131:K131)</f>
        <v>#REF!</v>
      </c>
      <c r="I131" s="205" t="e">
        <f>'[3]11. Kultúra'!#REF!</f>
        <v>#REF!</v>
      </c>
      <c r="J131" s="205" t="e">
        <f>'[3]11. Kultúra'!#REF!</f>
        <v>#REF!</v>
      </c>
      <c r="K131" s="207" t="e">
        <f>'[3]11. Kultúra'!#REF!</f>
        <v>#REF!</v>
      </c>
      <c r="L131" s="208" t="e">
        <f>SUM(M131:O131)</f>
        <v>#REF!</v>
      </c>
      <c r="M131" s="205" t="e">
        <f>'[3]11. Kultúra'!#REF!</f>
        <v>#REF!</v>
      </c>
      <c r="N131" s="205" t="e">
        <f>'[3]11. Kultúra'!#REF!</f>
        <v>#REF!</v>
      </c>
      <c r="O131" s="207" t="e">
        <f>'[3]11. Kultúra'!#REF!</f>
        <v>#REF!</v>
      </c>
      <c r="P131" s="252">
        <v>3434.8</v>
      </c>
      <c r="Q131" s="253">
        <v>3434.8</v>
      </c>
      <c r="R131" s="253">
        <v>0</v>
      </c>
      <c r="S131" s="254">
        <v>0</v>
      </c>
      <c r="T131" s="208">
        <f>SUM(U131:W131)</f>
        <v>2940</v>
      </c>
      <c r="U131" s="205">
        <f>'[3]11. Kultúra'!$H$4</f>
        <v>2940</v>
      </c>
      <c r="V131" s="205">
        <f>'[3]11. Kultúra'!$I$4</f>
        <v>0</v>
      </c>
      <c r="W131" s="207">
        <f>'[3]11. Kultúra'!$J$4</f>
        <v>0</v>
      </c>
    </row>
    <row r="132" spans="1:23" ht="15.75" x14ac:dyDescent="0.25">
      <c r="A132" s="84"/>
      <c r="B132" s="227" t="s">
        <v>311</v>
      </c>
      <c r="C132" s="218" t="s">
        <v>312</v>
      </c>
      <c r="D132" s="204" t="e">
        <f t="shared" ref="D132:W132" si="63">SUM(D133:D136)</f>
        <v>#REF!</v>
      </c>
      <c r="E132" s="205">
        <f t="shared" si="63"/>
        <v>474163.98</v>
      </c>
      <c r="F132" s="205" t="e">
        <f t="shared" si="63"/>
        <v>#REF!</v>
      </c>
      <c r="G132" s="206" t="e">
        <f t="shared" si="63"/>
        <v>#REF!</v>
      </c>
      <c r="H132" s="204" t="e">
        <f t="shared" si="63"/>
        <v>#REF!</v>
      </c>
      <c r="I132" s="205" t="e">
        <f t="shared" si="63"/>
        <v>#REF!</v>
      </c>
      <c r="J132" s="205" t="e">
        <f t="shared" si="63"/>
        <v>#REF!</v>
      </c>
      <c r="K132" s="207" t="e">
        <f t="shared" si="63"/>
        <v>#REF!</v>
      </c>
      <c r="L132" s="208" t="e">
        <f t="shared" si="63"/>
        <v>#REF!</v>
      </c>
      <c r="M132" s="205" t="e">
        <f t="shared" si="63"/>
        <v>#REF!</v>
      </c>
      <c r="N132" s="205" t="e">
        <f t="shared" si="63"/>
        <v>#REF!</v>
      </c>
      <c r="O132" s="207" t="e">
        <f t="shared" si="63"/>
        <v>#REF!</v>
      </c>
      <c r="P132" s="252">
        <v>430545.71</v>
      </c>
      <c r="Q132" s="253">
        <v>387464.64</v>
      </c>
      <c r="R132" s="253">
        <v>45000</v>
      </c>
      <c r="S132" s="254">
        <v>0</v>
      </c>
      <c r="T132" s="208" t="e">
        <f t="shared" si="63"/>
        <v>#REF!</v>
      </c>
      <c r="U132" s="205" t="e">
        <f t="shared" si="63"/>
        <v>#REF!</v>
      </c>
      <c r="V132" s="205" t="e">
        <f t="shared" si="63"/>
        <v>#REF!</v>
      </c>
      <c r="W132" s="207" t="e">
        <f t="shared" si="63"/>
        <v>#REF!</v>
      </c>
    </row>
    <row r="133" spans="1:23" ht="15.75" x14ac:dyDescent="0.25">
      <c r="A133" s="84"/>
      <c r="B133" s="91">
        <v>1</v>
      </c>
      <c r="C133" s="107" t="s">
        <v>313</v>
      </c>
      <c r="D133" s="93" t="e">
        <f t="shared" ref="D133:D138" si="64">SUM(E133:G133)</f>
        <v>#REF!</v>
      </c>
      <c r="E133" s="94">
        <v>107434.49</v>
      </c>
      <c r="F133" s="94">
        <v>276258</v>
      </c>
      <c r="G133" s="95" t="e">
        <f>'[3]11. Kultúra'!#REF!</f>
        <v>#REF!</v>
      </c>
      <c r="H133" s="93" t="e">
        <f t="shared" ref="H133:H138" si="65">SUM(I133:K133)</f>
        <v>#REF!</v>
      </c>
      <c r="I133" s="94" t="e">
        <f>'[3]11. Kultúra'!#REF!</f>
        <v>#REF!</v>
      </c>
      <c r="J133" s="94" t="e">
        <f>'[3]11. Kultúra'!#REF!</f>
        <v>#REF!</v>
      </c>
      <c r="K133" s="96" t="e">
        <f>'[3]11. Kultúra'!#REF!</f>
        <v>#REF!</v>
      </c>
      <c r="L133" s="97" t="e">
        <f t="shared" ref="L133:L138" si="66">SUM(M133:O133)</f>
        <v>#REF!</v>
      </c>
      <c r="M133" s="94" t="e">
        <f>'[3]11. Kultúra'!#REF!</f>
        <v>#REF!</v>
      </c>
      <c r="N133" s="94" t="e">
        <f>'[3]11. Kultúra'!#REF!</f>
        <v>#REF!</v>
      </c>
      <c r="O133" s="96" t="e">
        <f>'[3]11. Kultúra'!#REF!</f>
        <v>#REF!</v>
      </c>
      <c r="P133" s="252">
        <v>100378.95</v>
      </c>
      <c r="Q133" s="255">
        <v>100378.95</v>
      </c>
      <c r="R133" s="255">
        <v>0</v>
      </c>
      <c r="S133" s="256">
        <v>0</v>
      </c>
      <c r="T133" s="97">
        <f t="shared" ref="T133:T138" si="67">SUM(U133:W133)</f>
        <v>109400</v>
      </c>
      <c r="U133" s="94">
        <f>'[3]11. Kultúra'!$H$24</f>
        <v>109400</v>
      </c>
      <c r="V133" s="94">
        <f>'[3]11. Kultúra'!$I$24</f>
        <v>0</v>
      </c>
      <c r="W133" s="96">
        <f>'[3]11. Kultúra'!$J$24</f>
        <v>0</v>
      </c>
    </row>
    <row r="134" spans="1:23" ht="15.75" x14ac:dyDescent="0.25">
      <c r="A134" s="84"/>
      <c r="B134" s="91">
        <v>2</v>
      </c>
      <c r="C134" s="107" t="s">
        <v>314</v>
      </c>
      <c r="D134" s="93" t="e">
        <f t="shared" si="64"/>
        <v>#REF!</v>
      </c>
      <c r="E134" s="94">
        <v>2724</v>
      </c>
      <c r="F134" s="94" t="e">
        <f>'[3]11. Kultúra'!#REF!</f>
        <v>#REF!</v>
      </c>
      <c r="G134" s="95" t="e">
        <f>'[3]11. Kultúra'!#REF!</f>
        <v>#REF!</v>
      </c>
      <c r="H134" s="93" t="e">
        <f t="shared" si="65"/>
        <v>#REF!</v>
      </c>
      <c r="I134" s="94" t="e">
        <f>'[3]11. Kultúra'!#REF!</f>
        <v>#REF!</v>
      </c>
      <c r="J134" s="94" t="e">
        <f>'[3]11. Kultúra'!#REF!</f>
        <v>#REF!</v>
      </c>
      <c r="K134" s="96" t="e">
        <f>'[3]11. Kultúra'!#REF!</f>
        <v>#REF!</v>
      </c>
      <c r="L134" s="97" t="e">
        <f t="shared" si="66"/>
        <v>#REF!</v>
      </c>
      <c r="M134" s="94" t="e">
        <f>'[3]11. Kultúra'!#REF!</f>
        <v>#REF!</v>
      </c>
      <c r="N134" s="94" t="e">
        <f>'[3]11. Kultúra'!#REF!</f>
        <v>#REF!</v>
      </c>
      <c r="O134" s="96" t="e">
        <f>'[3]11. Kultúra'!#REF!</f>
        <v>#REF!</v>
      </c>
      <c r="P134" s="252">
        <v>2714.41</v>
      </c>
      <c r="Q134" s="255">
        <v>2714.41</v>
      </c>
      <c r="R134" s="255">
        <v>0</v>
      </c>
      <c r="S134" s="256">
        <v>0</v>
      </c>
      <c r="T134" s="97">
        <f t="shared" si="67"/>
        <v>2355</v>
      </c>
      <c r="U134" s="94">
        <f>'[3]11. Kultúra'!$H$30</f>
        <v>2355</v>
      </c>
      <c r="V134" s="94">
        <f>'[3]11. Kultúra'!$I$30</f>
        <v>0</v>
      </c>
      <c r="W134" s="96">
        <f>'[3]11. Kultúra'!$J$30</f>
        <v>0</v>
      </c>
    </row>
    <row r="135" spans="1:23" ht="15.75" x14ac:dyDescent="0.25">
      <c r="A135" s="84"/>
      <c r="B135" s="91">
        <v>3</v>
      </c>
      <c r="C135" s="107" t="s">
        <v>315</v>
      </c>
      <c r="D135" s="93" t="e">
        <f t="shared" si="64"/>
        <v>#REF!</v>
      </c>
      <c r="E135" s="94">
        <v>347901.49</v>
      </c>
      <c r="F135" s="94">
        <v>80073</v>
      </c>
      <c r="G135" s="95" t="e">
        <f>'[3]11. Kultúra'!#REF!</f>
        <v>#REF!</v>
      </c>
      <c r="H135" s="93" t="e">
        <f t="shared" si="65"/>
        <v>#REF!</v>
      </c>
      <c r="I135" s="94" t="e">
        <f>'[3]11. Kultúra'!#REF!</f>
        <v>#REF!</v>
      </c>
      <c r="J135" s="94" t="e">
        <f>'[3]11. Kultúra'!#REF!</f>
        <v>#REF!</v>
      </c>
      <c r="K135" s="96" t="e">
        <f>'[3]11. Kultúra'!#REF!</f>
        <v>#REF!</v>
      </c>
      <c r="L135" s="97" t="e">
        <f t="shared" si="66"/>
        <v>#REF!</v>
      </c>
      <c r="M135" s="94" t="e">
        <f>'[3]11. Kultúra'!#REF!</f>
        <v>#REF!</v>
      </c>
      <c r="N135" s="94" t="e">
        <f>'[3]11. Kultúra'!#REF!</f>
        <v>#REF!</v>
      </c>
      <c r="O135" s="96" t="e">
        <f>'[3]11. Kultúra'!#REF!</f>
        <v>#REF!</v>
      </c>
      <c r="P135" s="252">
        <v>317027.34999999998</v>
      </c>
      <c r="Q135" s="255">
        <v>273946.28000000003</v>
      </c>
      <c r="R135" s="255">
        <v>45000</v>
      </c>
      <c r="S135" s="256">
        <v>0</v>
      </c>
      <c r="T135" s="97">
        <f t="shared" si="67"/>
        <v>371273</v>
      </c>
      <c r="U135" s="94">
        <f>'[3]11. Kultúra'!$H$43</f>
        <v>306185</v>
      </c>
      <c r="V135" s="94">
        <f>'[3]11. Kultúra'!$I$43</f>
        <v>65088</v>
      </c>
      <c r="W135" s="96">
        <f>'[3]11. Kultúra'!$J$43</f>
        <v>0</v>
      </c>
    </row>
    <row r="136" spans="1:23" ht="15.75" x14ac:dyDescent="0.25">
      <c r="A136" s="84"/>
      <c r="B136" s="91">
        <v>4</v>
      </c>
      <c r="C136" s="107" t="s">
        <v>316</v>
      </c>
      <c r="D136" s="93" t="e">
        <f t="shared" si="64"/>
        <v>#REF!</v>
      </c>
      <c r="E136" s="94">
        <v>16104</v>
      </c>
      <c r="F136" s="94" t="e">
        <f>'[3]11. Kultúra'!#REF!</f>
        <v>#REF!</v>
      </c>
      <c r="G136" s="95" t="e">
        <f>'[3]11. Kultúra'!#REF!</f>
        <v>#REF!</v>
      </c>
      <c r="H136" s="93" t="e">
        <f t="shared" si="65"/>
        <v>#REF!</v>
      </c>
      <c r="I136" s="94" t="e">
        <f>'[3]11. Kultúra'!#REF!</f>
        <v>#REF!</v>
      </c>
      <c r="J136" s="94" t="e">
        <f>'[3]11. Kultúra'!#REF!</f>
        <v>#REF!</v>
      </c>
      <c r="K136" s="96" t="e">
        <f>'[3]11. Kultúra'!#REF!</f>
        <v>#REF!</v>
      </c>
      <c r="L136" s="97" t="e">
        <f t="shared" si="66"/>
        <v>#REF!</v>
      </c>
      <c r="M136" s="94">
        <v>19300</v>
      </c>
      <c r="N136" s="94" t="e">
        <f>'[3]11. Kultúra'!#REF!</f>
        <v>#REF!</v>
      </c>
      <c r="O136" s="96" t="e">
        <f>'[3]11. Kultúra'!#REF!</f>
        <v>#REF!</v>
      </c>
      <c r="P136" s="252">
        <v>10425</v>
      </c>
      <c r="Q136" s="255">
        <v>10425</v>
      </c>
      <c r="R136" s="255">
        <v>0</v>
      </c>
      <c r="S136" s="256">
        <v>0</v>
      </c>
      <c r="T136" s="97" t="e">
        <f t="shared" si="67"/>
        <v>#REF!</v>
      </c>
      <c r="U136" s="94" t="e">
        <f>'[3]11. Kultúra'!$H$141</f>
        <v>#REF!</v>
      </c>
      <c r="V136" s="94" t="e">
        <f>'[3]11. Kultúra'!$I$140</f>
        <v>#REF!</v>
      </c>
      <c r="W136" s="96" t="e">
        <f>'[3]11. Kultúra'!$J$140</f>
        <v>#REF!</v>
      </c>
    </row>
    <row r="137" spans="1:23" ht="15.75" x14ac:dyDescent="0.25">
      <c r="A137" s="84"/>
      <c r="B137" s="227" t="s">
        <v>317</v>
      </c>
      <c r="C137" s="218" t="s">
        <v>318</v>
      </c>
      <c r="D137" s="204" t="e">
        <f t="shared" si="64"/>
        <v>#REF!</v>
      </c>
      <c r="E137" s="205">
        <v>31250</v>
      </c>
      <c r="F137" s="205">
        <v>0</v>
      </c>
      <c r="G137" s="206" t="e">
        <f>'[3]11. Kultúra'!#REF!</f>
        <v>#REF!</v>
      </c>
      <c r="H137" s="204" t="e">
        <f t="shared" si="65"/>
        <v>#REF!</v>
      </c>
      <c r="I137" s="205" t="e">
        <f>'[3]11. Kultúra'!#REF!</f>
        <v>#REF!</v>
      </c>
      <c r="J137" s="205" t="e">
        <f>'[3]11. Kultúra'!#REF!</f>
        <v>#REF!</v>
      </c>
      <c r="K137" s="207" t="e">
        <f>'[3]11. Kultúra'!#REF!</f>
        <v>#REF!</v>
      </c>
      <c r="L137" s="208" t="e">
        <f t="shared" si="66"/>
        <v>#REF!</v>
      </c>
      <c r="M137" s="205">
        <v>3300</v>
      </c>
      <c r="N137" s="205" t="e">
        <f>'[3]11. Kultúra'!#REF!</f>
        <v>#REF!</v>
      </c>
      <c r="O137" s="207" t="e">
        <f>'[3]11. Kultúra'!#REF!</f>
        <v>#REF!</v>
      </c>
      <c r="P137" s="252">
        <v>3300</v>
      </c>
      <c r="Q137" s="253">
        <v>3300</v>
      </c>
      <c r="R137" s="253">
        <v>0</v>
      </c>
      <c r="S137" s="254">
        <v>0</v>
      </c>
      <c r="T137" s="208" t="e">
        <f t="shared" si="67"/>
        <v>#REF!</v>
      </c>
      <c r="U137" s="205">
        <f>'[3]11. Kultúra'!$H$156</f>
        <v>300</v>
      </c>
      <c r="V137" s="205" t="e">
        <f>'[3]11. Kultúra'!$I$156</f>
        <v>#REF!</v>
      </c>
      <c r="W137" s="207" t="e">
        <f>'[3]11. Kultúra'!$J$156</f>
        <v>#REF!</v>
      </c>
    </row>
    <row r="138" spans="1:23" ht="16.5" thickBot="1" x14ac:dyDescent="0.3">
      <c r="A138" s="84"/>
      <c r="B138" s="224" t="s">
        <v>319</v>
      </c>
      <c r="C138" s="219" t="s">
        <v>320</v>
      </c>
      <c r="D138" s="212" t="e">
        <f t="shared" si="64"/>
        <v>#REF!</v>
      </c>
      <c r="E138" s="213">
        <v>2010</v>
      </c>
      <c r="F138" s="213" t="e">
        <f>'[3]11. Kultúra'!#REF!</f>
        <v>#REF!</v>
      </c>
      <c r="G138" s="237" t="e">
        <f>'[3]11. Kultúra'!#REF!</f>
        <v>#REF!</v>
      </c>
      <c r="H138" s="238" t="e">
        <f t="shared" si="65"/>
        <v>#REF!</v>
      </c>
      <c r="I138" s="239" t="e">
        <f>'[3]11. Kultúra'!#REF!</f>
        <v>#REF!</v>
      </c>
      <c r="J138" s="239" t="e">
        <f>'[3]11. Kultúra'!#REF!</f>
        <v>#REF!</v>
      </c>
      <c r="K138" s="240" t="e">
        <f>'[3]11. Kultúra'!#REF!</f>
        <v>#REF!</v>
      </c>
      <c r="L138" s="221" t="e">
        <f t="shared" si="66"/>
        <v>#REF!</v>
      </c>
      <c r="M138" s="213">
        <v>0</v>
      </c>
      <c r="N138" s="213" t="e">
        <f>'[3]11. Kultúra'!#REF!</f>
        <v>#REF!</v>
      </c>
      <c r="O138" s="241" t="e">
        <f>'[3]11. Kultúra'!#REF!</f>
        <v>#REF!</v>
      </c>
      <c r="P138" s="262">
        <v>0</v>
      </c>
      <c r="Q138" s="263">
        <v>0</v>
      </c>
      <c r="R138" s="263">
        <v>0</v>
      </c>
      <c r="S138" s="280">
        <v>0</v>
      </c>
      <c r="T138" s="221" t="e">
        <f t="shared" si="67"/>
        <v>#REF!</v>
      </c>
      <c r="U138" s="213" t="e">
        <f>'[3]11. Kultúra'!$H$160</f>
        <v>#REF!</v>
      </c>
      <c r="V138" s="213" t="e">
        <f>'[3]11. Kultúra'!$I$160</f>
        <v>#REF!</v>
      </c>
      <c r="W138" s="241" t="e">
        <f>'[3]11. Kultúra'!$J$160</f>
        <v>#REF!</v>
      </c>
    </row>
    <row r="139" spans="1:23" s="82" customFormat="1" ht="14.25" x14ac:dyDescent="0.2">
      <c r="B139" s="186" t="s">
        <v>321</v>
      </c>
      <c r="C139" s="191"/>
      <c r="D139" s="181" t="e">
        <f t="shared" ref="D139:W139" si="68">D140+D145+D146+D147+D148+D149+D150</f>
        <v>#REF!</v>
      </c>
      <c r="E139" s="182" t="e">
        <f t="shared" si="68"/>
        <v>#REF!</v>
      </c>
      <c r="F139" s="182" t="e">
        <f t="shared" si="68"/>
        <v>#REF!</v>
      </c>
      <c r="G139" s="183" t="e">
        <f t="shared" si="68"/>
        <v>#REF!</v>
      </c>
      <c r="H139" s="181">
        <f t="shared" si="68"/>
        <v>246839.97999999998</v>
      </c>
      <c r="I139" s="182">
        <f t="shared" si="68"/>
        <v>225512.97999999998</v>
      </c>
      <c r="J139" s="182">
        <f t="shared" si="68"/>
        <v>21327</v>
      </c>
      <c r="K139" s="184">
        <f t="shared" si="68"/>
        <v>0</v>
      </c>
      <c r="L139" s="185" t="e">
        <f t="shared" si="68"/>
        <v>#REF!</v>
      </c>
      <c r="M139" s="182" t="e">
        <f t="shared" si="68"/>
        <v>#REF!</v>
      </c>
      <c r="N139" s="182" t="e">
        <f t="shared" si="68"/>
        <v>#REF!</v>
      </c>
      <c r="O139" s="184" t="e">
        <f t="shared" si="68"/>
        <v>#REF!</v>
      </c>
      <c r="P139" s="260">
        <v>131301.29999999999</v>
      </c>
      <c r="Q139" s="261">
        <v>131151.29999999999</v>
      </c>
      <c r="R139" s="261">
        <v>150</v>
      </c>
      <c r="S139" s="265">
        <v>0</v>
      </c>
      <c r="T139" s="185">
        <f t="shared" si="68"/>
        <v>2267061</v>
      </c>
      <c r="U139" s="182">
        <f t="shared" si="68"/>
        <v>330282</v>
      </c>
      <c r="V139" s="182">
        <f t="shared" si="68"/>
        <v>1936779</v>
      </c>
      <c r="W139" s="184">
        <f t="shared" si="68"/>
        <v>0</v>
      </c>
    </row>
    <row r="140" spans="1:23" ht="15.75" x14ac:dyDescent="0.25">
      <c r="A140" s="84"/>
      <c r="B140" s="227" t="s">
        <v>322</v>
      </c>
      <c r="C140" s="218" t="s">
        <v>323</v>
      </c>
      <c r="D140" s="204" t="e">
        <f t="shared" ref="D140:W140" si="69">SUM(D141:D144)</f>
        <v>#REF!</v>
      </c>
      <c r="E140" s="205" t="e">
        <f t="shared" si="69"/>
        <v>#REF!</v>
      </c>
      <c r="F140" s="205" t="e">
        <f t="shared" si="69"/>
        <v>#REF!</v>
      </c>
      <c r="G140" s="206" t="e">
        <f t="shared" si="69"/>
        <v>#REF!</v>
      </c>
      <c r="H140" s="204">
        <f t="shared" si="69"/>
        <v>219161.49</v>
      </c>
      <c r="I140" s="205">
        <f t="shared" si="69"/>
        <v>197834.49</v>
      </c>
      <c r="J140" s="205">
        <f t="shared" si="69"/>
        <v>21327</v>
      </c>
      <c r="K140" s="207">
        <f t="shared" si="69"/>
        <v>0</v>
      </c>
      <c r="L140" s="208" t="e">
        <f t="shared" si="69"/>
        <v>#REF!</v>
      </c>
      <c r="M140" s="205" t="e">
        <f t="shared" si="69"/>
        <v>#REF!</v>
      </c>
      <c r="N140" s="205" t="e">
        <f t="shared" si="69"/>
        <v>#REF!</v>
      </c>
      <c r="O140" s="207" t="e">
        <f t="shared" si="69"/>
        <v>#REF!</v>
      </c>
      <c r="P140" s="252">
        <v>98209.15</v>
      </c>
      <c r="Q140" s="253">
        <v>98059.15</v>
      </c>
      <c r="R140" s="253">
        <v>150</v>
      </c>
      <c r="S140" s="254">
        <v>0</v>
      </c>
      <c r="T140" s="208">
        <f t="shared" si="69"/>
        <v>2194431</v>
      </c>
      <c r="U140" s="205">
        <f t="shared" si="69"/>
        <v>273132</v>
      </c>
      <c r="V140" s="205">
        <f t="shared" si="69"/>
        <v>1921299</v>
      </c>
      <c r="W140" s="207">
        <f t="shared" si="69"/>
        <v>0</v>
      </c>
    </row>
    <row r="141" spans="1:23" ht="15.75" x14ac:dyDescent="0.25">
      <c r="A141" s="84"/>
      <c r="B141" s="91">
        <v>1</v>
      </c>
      <c r="C141" s="107" t="s">
        <v>324</v>
      </c>
      <c r="D141" s="93" t="e">
        <f t="shared" ref="D141:D150" si="70">SUM(E141:G141)</f>
        <v>#REF!</v>
      </c>
      <c r="E141" s="94">
        <v>180311.49</v>
      </c>
      <c r="F141" s="94" t="e">
        <f>'[3]12. Prostredie pre život'!#REF!</f>
        <v>#REF!</v>
      </c>
      <c r="G141" s="95" t="e">
        <f>'[3]12. Prostredie pre život'!#REF!</f>
        <v>#REF!</v>
      </c>
      <c r="H141" s="93">
        <f t="shared" ref="H141:H150" si="71">SUM(I141:K141)</f>
        <v>194848.49</v>
      </c>
      <c r="I141" s="94">
        <v>194848.49</v>
      </c>
      <c r="J141" s="94">
        <v>0</v>
      </c>
      <c r="K141" s="96">
        <v>0</v>
      </c>
      <c r="L141" s="97" t="e">
        <f t="shared" ref="L141:L150" si="72">SUM(M141:O141)</f>
        <v>#REF!</v>
      </c>
      <c r="M141" s="94" t="e">
        <f>'[3]12. Prostredie pre život'!#REF!</f>
        <v>#REF!</v>
      </c>
      <c r="N141" s="94" t="e">
        <f>'[3]12. Prostredie pre život'!#REF!</f>
        <v>#REF!</v>
      </c>
      <c r="O141" s="96" t="e">
        <f>'[3]12. Prostredie pre život'!#REF!</f>
        <v>#REF!</v>
      </c>
      <c r="P141" s="252">
        <v>94458.92</v>
      </c>
      <c r="Q141" s="255">
        <v>94458.92</v>
      </c>
      <c r="R141" s="255">
        <v>0</v>
      </c>
      <c r="S141" s="256">
        <v>0</v>
      </c>
      <c r="T141" s="97">
        <f t="shared" ref="T141:T150" si="73">SUM(U141:W141)</f>
        <v>117930</v>
      </c>
      <c r="U141" s="94">
        <f>'[3]12. Prostredie pre život'!$H$5</f>
        <v>117930</v>
      </c>
      <c r="V141" s="94">
        <f>'[3]12. Prostredie pre život'!$I$5</f>
        <v>0</v>
      </c>
      <c r="W141" s="96">
        <f>'[3]12. Prostredie pre život'!$J$5</f>
        <v>0</v>
      </c>
    </row>
    <row r="142" spans="1:23" ht="15.75" x14ac:dyDescent="0.25">
      <c r="A142" s="84"/>
      <c r="B142" s="91">
        <v>2</v>
      </c>
      <c r="C142" s="107" t="s">
        <v>325</v>
      </c>
      <c r="D142" s="93" t="e">
        <f t="shared" si="70"/>
        <v>#REF!</v>
      </c>
      <c r="E142" s="94" t="e">
        <f>'[3]12. Prostredie pre život'!#REF!</f>
        <v>#REF!</v>
      </c>
      <c r="F142" s="94" t="e">
        <f>'[3]12. Prostredie pre život'!#REF!</f>
        <v>#REF!</v>
      </c>
      <c r="G142" s="95" t="e">
        <f>'[3]12. Prostredie pre život'!#REF!</f>
        <v>#REF!</v>
      </c>
      <c r="H142" s="93">
        <f t="shared" si="71"/>
        <v>0</v>
      </c>
      <c r="I142" s="94">
        <v>0</v>
      </c>
      <c r="J142" s="94">
        <v>0</v>
      </c>
      <c r="K142" s="96">
        <v>0</v>
      </c>
      <c r="L142" s="97" t="e">
        <f t="shared" si="72"/>
        <v>#REF!</v>
      </c>
      <c r="M142" s="94" t="e">
        <f>'[3]12. Prostredie pre život'!#REF!</f>
        <v>#REF!</v>
      </c>
      <c r="N142" s="94" t="e">
        <f>'[3]12. Prostredie pre život'!#REF!</f>
        <v>#REF!</v>
      </c>
      <c r="O142" s="96" t="e">
        <f>'[3]12. Prostredie pre život'!#REF!</f>
        <v>#REF!</v>
      </c>
      <c r="P142" s="252">
        <v>0</v>
      </c>
      <c r="Q142" s="255">
        <v>0</v>
      </c>
      <c r="R142" s="255">
        <v>0</v>
      </c>
      <c r="S142" s="256">
        <v>0</v>
      </c>
      <c r="T142" s="97">
        <f t="shared" si="73"/>
        <v>450</v>
      </c>
      <c r="U142" s="94">
        <f>'[3]12. Prostredie pre život'!$H$19</f>
        <v>450</v>
      </c>
      <c r="V142" s="94">
        <f>'[3]12. Prostredie pre život'!$I$19</f>
        <v>0</v>
      </c>
      <c r="W142" s="96">
        <f>'[3]12. Prostredie pre život'!$J$19</f>
        <v>0</v>
      </c>
    </row>
    <row r="143" spans="1:23" ht="15.75" x14ac:dyDescent="0.25">
      <c r="A143" s="84"/>
      <c r="B143" s="91">
        <v>3</v>
      </c>
      <c r="C143" s="107" t="s">
        <v>326</v>
      </c>
      <c r="D143" s="93" t="e">
        <f t="shared" si="70"/>
        <v>#REF!</v>
      </c>
      <c r="E143" s="94">
        <v>0</v>
      </c>
      <c r="F143" s="94">
        <v>0</v>
      </c>
      <c r="G143" s="95" t="e">
        <f>'[3]12. Prostredie pre život'!#REF!</f>
        <v>#REF!</v>
      </c>
      <c r="H143" s="93">
        <f t="shared" si="71"/>
        <v>23127</v>
      </c>
      <c r="I143" s="94">
        <v>1800</v>
      </c>
      <c r="J143" s="94">
        <v>21327</v>
      </c>
      <c r="K143" s="96">
        <v>0</v>
      </c>
      <c r="L143" s="97" t="e">
        <f t="shared" si="72"/>
        <v>#REF!</v>
      </c>
      <c r="M143" s="94">
        <v>257173</v>
      </c>
      <c r="N143" s="94" t="e">
        <f>'[3]12. Prostredie pre život'!#REF!</f>
        <v>#REF!</v>
      </c>
      <c r="O143" s="96" t="e">
        <f>'[3]12. Prostredie pre život'!#REF!</f>
        <v>#REF!</v>
      </c>
      <c r="P143" s="252">
        <v>934.03</v>
      </c>
      <c r="Q143" s="255">
        <v>784.03</v>
      </c>
      <c r="R143" s="255">
        <v>150</v>
      </c>
      <c r="S143" s="256">
        <v>0</v>
      </c>
      <c r="T143" s="97">
        <f t="shared" si="73"/>
        <v>2073201</v>
      </c>
      <c r="U143" s="94">
        <f>'[3]12. Prostredie pre život'!$H$21</f>
        <v>151902</v>
      </c>
      <c r="V143" s="94">
        <f>'[3]12. Prostredie pre život'!$I$21</f>
        <v>1921299</v>
      </c>
      <c r="W143" s="96">
        <f>'[3]12. Prostredie pre život'!$J$21</f>
        <v>0</v>
      </c>
    </row>
    <row r="144" spans="1:23" ht="15.75" x14ac:dyDescent="0.25">
      <c r="A144" s="84"/>
      <c r="B144" s="91">
        <v>4</v>
      </c>
      <c r="C144" s="107" t="s">
        <v>327</v>
      </c>
      <c r="D144" s="93" t="e">
        <f t="shared" si="70"/>
        <v>#REF!</v>
      </c>
      <c r="E144" s="94">
        <v>352</v>
      </c>
      <c r="F144" s="94" t="e">
        <f>'[3]12. Prostredie pre život'!#REF!</f>
        <v>#REF!</v>
      </c>
      <c r="G144" s="95" t="e">
        <f>'[3]12. Prostredie pre život'!#REF!</f>
        <v>#REF!</v>
      </c>
      <c r="H144" s="93">
        <f t="shared" si="71"/>
        <v>1186</v>
      </c>
      <c r="I144" s="94">
        <v>1186</v>
      </c>
      <c r="J144" s="94">
        <v>0</v>
      </c>
      <c r="K144" s="96">
        <v>0</v>
      </c>
      <c r="L144" s="97" t="e">
        <f t="shared" si="72"/>
        <v>#REF!</v>
      </c>
      <c r="M144" s="94" t="e">
        <f>'[3]12. Prostredie pre život'!#REF!</f>
        <v>#REF!</v>
      </c>
      <c r="N144" s="94" t="e">
        <f>'[3]12. Prostredie pre život'!#REF!</f>
        <v>#REF!</v>
      </c>
      <c r="O144" s="96" t="e">
        <f>'[3]12. Prostredie pre život'!#REF!</f>
        <v>#REF!</v>
      </c>
      <c r="P144" s="252">
        <v>2816.2</v>
      </c>
      <c r="Q144" s="255">
        <v>2816.2</v>
      </c>
      <c r="R144" s="255">
        <v>0</v>
      </c>
      <c r="S144" s="256">
        <v>0</v>
      </c>
      <c r="T144" s="97">
        <f t="shared" si="73"/>
        <v>2850</v>
      </c>
      <c r="U144" s="94">
        <f>'[3]12. Prostredie pre život'!$H$39</f>
        <v>2850</v>
      </c>
      <c r="V144" s="94">
        <f>'[3]12. Prostredie pre život'!$I$39</f>
        <v>0</v>
      </c>
      <c r="W144" s="96">
        <f>'[3]12. Prostredie pre život'!$J$39</f>
        <v>0</v>
      </c>
    </row>
    <row r="145" spans="1:23" ht="16.5" x14ac:dyDescent="0.3">
      <c r="A145" s="84"/>
      <c r="B145" s="227" t="s">
        <v>328</v>
      </c>
      <c r="C145" s="223" t="s">
        <v>329</v>
      </c>
      <c r="D145" s="204" t="e">
        <f t="shared" si="70"/>
        <v>#REF!</v>
      </c>
      <c r="E145" s="205">
        <v>3182</v>
      </c>
      <c r="F145" s="205" t="e">
        <f>'[3]12. Prostredie pre život'!#REF!</f>
        <v>#REF!</v>
      </c>
      <c r="G145" s="206" t="e">
        <f>'[3]12. Prostredie pre život'!#REF!</f>
        <v>#REF!</v>
      </c>
      <c r="H145" s="204">
        <f t="shared" si="71"/>
        <v>0</v>
      </c>
      <c r="I145" s="205">
        <v>0</v>
      </c>
      <c r="J145" s="205">
        <v>0</v>
      </c>
      <c r="K145" s="207">
        <v>0</v>
      </c>
      <c r="L145" s="208" t="e">
        <f t="shared" si="72"/>
        <v>#REF!</v>
      </c>
      <c r="M145" s="205" t="e">
        <f>'[3]12. Prostredie pre život'!#REF!</f>
        <v>#REF!</v>
      </c>
      <c r="N145" s="205" t="e">
        <f>'[3]12. Prostredie pre život'!#REF!</f>
        <v>#REF!</v>
      </c>
      <c r="O145" s="207" t="e">
        <f>'[3]12. Prostredie pre život'!#REF!</f>
        <v>#REF!</v>
      </c>
      <c r="P145" s="252">
        <v>0</v>
      </c>
      <c r="Q145" s="253">
        <v>0</v>
      </c>
      <c r="R145" s="253">
        <v>0</v>
      </c>
      <c r="S145" s="254">
        <v>0</v>
      </c>
      <c r="T145" s="208">
        <f t="shared" si="73"/>
        <v>1825</v>
      </c>
      <c r="U145" s="205">
        <f>'[3]12. Prostredie pre život'!$H$45</f>
        <v>1825</v>
      </c>
      <c r="V145" s="205">
        <f>'[3]12. Prostredie pre život'!$I$45</f>
        <v>0</v>
      </c>
      <c r="W145" s="207">
        <f>'[3]12. Prostredie pre život'!$J$45</f>
        <v>0</v>
      </c>
    </row>
    <row r="146" spans="1:23" ht="16.5" x14ac:dyDescent="0.3">
      <c r="A146" s="108"/>
      <c r="B146" s="242" t="s">
        <v>330</v>
      </c>
      <c r="C146" s="223" t="s">
        <v>331</v>
      </c>
      <c r="D146" s="204" t="e">
        <f t="shared" si="70"/>
        <v>#REF!</v>
      </c>
      <c r="E146" s="205">
        <v>3711</v>
      </c>
      <c r="F146" s="205" t="e">
        <f>'[3]12. Prostredie pre život'!#REF!</f>
        <v>#REF!</v>
      </c>
      <c r="G146" s="206" t="e">
        <f>'[3]12. Prostredie pre život'!#REF!</f>
        <v>#REF!</v>
      </c>
      <c r="H146" s="204">
        <f t="shared" si="71"/>
        <v>1180</v>
      </c>
      <c r="I146" s="205">
        <v>1180</v>
      </c>
      <c r="J146" s="205">
        <v>0</v>
      </c>
      <c r="K146" s="207">
        <v>0</v>
      </c>
      <c r="L146" s="208" t="e">
        <f t="shared" si="72"/>
        <v>#REF!</v>
      </c>
      <c r="M146" s="205" t="e">
        <f>'[3]12. Prostredie pre život'!#REF!</f>
        <v>#REF!</v>
      </c>
      <c r="N146" s="205" t="e">
        <f>'[3]12. Prostredie pre život'!#REF!</f>
        <v>#REF!</v>
      </c>
      <c r="O146" s="207" t="e">
        <f>'[3]12. Prostredie pre život'!#REF!</f>
        <v>#REF!</v>
      </c>
      <c r="P146" s="252">
        <v>4522.07</v>
      </c>
      <c r="Q146" s="253">
        <v>4522.07</v>
      </c>
      <c r="R146" s="253">
        <v>0</v>
      </c>
      <c r="S146" s="254">
        <v>0</v>
      </c>
      <c r="T146" s="208">
        <f t="shared" si="73"/>
        <v>13840</v>
      </c>
      <c r="U146" s="205">
        <f>'[3]12. Prostredie pre život'!$H$48</f>
        <v>6840</v>
      </c>
      <c r="V146" s="205">
        <f>'[3]12. Prostredie pre život'!$I$48</f>
        <v>7000</v>
      </c>
      <c r="W146" s="207">
        <f>'[3]12. Prostredie pre život'!$J$48</f>
        <v>0</v>
      </c>
    </row>
    <row r="147" spans="1:23" ht="16.5" x14ac:dyDescent="0.3">
      <c r="A147" s="108"/>
      <c r="B147" s="242" t="s">
        <v>332</v>
      </c>
      <c r="C147" s="223" t="s">
        <v>333</v>
      </c>
      <c r="D147" s="204" t="e">
        <f t="shared" si="70"/>
        <v>#REF!</v>
      </c>
      <c r="E147" s="205">
        <v>164</v>
      </c>
      <c r="F147" s="205" t="e">
        <f>'[3]12. Prostredie pre život'!#REF!</f>
        <v>#REF!</v>
      </c>
      <c r="G147" s="206" t="e">
        <f>'[3]12. Prostredie pre život'!#REF!</f>
        <v>#REF!</v>
      </c>
      <c r="H147" s="204">
        <f t="shared" si="71"/>
        <v>248</v>
      </c>
      <c r="I147" s="205">
        <v>248</v>
      </c>
      <c r="J147" s="205">
        <v>0</v>
      </c>
      <c r="K147" s="207">
        <v>0</v>
      </c>
      <c r="L147" s="208" t="e">
        <f t="shared" si="72"/>
        <v>#REF!</v>
      </c>
      <c r="M147" s="205" t="e">
        <f>'[3]12. Prostredie pre život'!#REF!</f>
        <v>#REF!</v>
      </c>
      <c r="N147" s="205" t="e">
        <f>'[3]12. Prostredie pre život'!#REF!</f>
        <v>#REF!</v>
      </c>
      <c r="O147" s="207" t="e">
        <f>'[3]12. Prostredie pre život'!#REF!</f>
        <v>#REF!</v>
      </c>
      <c r="P147" s="252">
        <v>77.87</v>
      </c>
      <c r="Q147" s="253">
        <v>77.87</v>
      </c>
      <c r="R147" s="253">
        <v>0</v>
      </c>
      <c r="S147" s="254">
        <v>0</v>
      </c>
      <c r="T147" s="208">
        <f t="shared" si="73"/>
        <v>75</v>
      </c>
      <c r="U147" s="205">
        <f>'[3]12. Prostredie pre život'!$H$60</f>
        <v>75</v>
      </c>
      <c r="V147" s="205">
        <f>'[3]12. Prostredie pre život'!$I$60</f>
        <v>0</v>
      </c>
      <c r="W147" s="207">
        <f>'[3]12. Prostredie pre život'!$J$60</f>
        <v>0</v>
      </c>
    </row>
    <row r="148" spans="1:23" ht="16.5" x14ac:dyDescent="0.3">
      <c r="A148" s="108"/>
      <c r="B148" s="242" t="s">
        <v>334</v>
      </c>
      <c r="C148" s="223" t="s">
        <v>335</v>
      </c>
      <c r="D148" s="204" t="e">
        <f t="shared" si="70"/>
        <v>#REF!</v>
      </c>
      <c r="E148" s="205">
        <v>20655</v>
      </c>
      <c r="F148" s="205" t="e">
        <f>'[3]12. Prostredie pre život'!#REF!</f>
        <v>#REF!</v>
      </c>
      <c r="G148" s="206" t="e">
        <f>'[3]12. Prostredie pre život'!#REF!</f>
        <v>#REF!</v>
      </c>
      <c r="H148" s="204">
        <f t="shared" si="71"/>
        <v>15798</v>
      </c>
      <c r="I148" s="205">
        <v>15798</v>
      </c>
      <c r="J148" s="205">
        <v>0</v>
      </c>
      <c r="K148" s="207">
        <v>0</v>
      </c>
      <c r="L148" s="208" t="e">
        <f t="shared" si="72"/>
        <v>#REF!</v>
      </c>
      <c r="M148" s="205" t="e">
        <f>'[3]12. Prostredie pre život'!#REF!</f>
        <v>#REF!</v>
      </c>
      <c r="N148" s="205" t="e">
        <f>'[3]12. Prostredie pre život'!#REF!</f>
        <v>#REF!</v>
      </c>
      <c r="O148" s="207" t="e">
        <f>'[3]12. Prostredie pre život'!#REF!</f>
        <v>#REF!</v>
      </c>
      <c r="P148" s="252">
        <v>15647.47</v>
      </c>
      <c r="Q148" s="253">
        <v>15647.47</v>
      </c>
      <c r="R148" s="253">
        <v>0</v>
      </c>
      <c r="S148" s="254">
        <v>0</v>
      </c>
      <c r="T148" s="208">
        <f t="shared" si="73"/>
        <v>19460</v>
      </c>
      <c r="U148" s="205">
        <f>'[3]12. Prostredie pre život'!$H$62</f>
        <v>19460</v>
      </c>
      <c r="V148" s="205">
        <f>'[3]12. Prostredie pre život'!$I$62</f>
        <v>0</v>
      </c>
      <c r="W148" s="207">
        <f>'[3]12. Prostredie pre život'!$J$62</f>
        <v>0</v>
      </c>
    </row>
    <row r="149" spans="1:23" ht="16.5" x14ac:dyDescent="0.3">
      <c r="A149" s="108"/>
      <c r="B149" s="243" t="s">
        <v>336</v>
      </c>
      <c r="C149" s="244" t="s">
        <v>337</v>
      </c>
      <c r="D149" s="220" t="e">
        <f t="shared" si="70"/>
        <v>#REF!</v>
      </c>
      <c r="E149" s="215">
        <v>11753.49</v>
      </c>
      <c r="F149" s="245">
        <v>0</v>
      </c>
      <c r="G149" s="246" t="e">
        <f>'[3]12. Prostredie pre život'!#REF!</f>
        <v>#REF!</v>
      </c>
      <c r="H149" s="204">
        <f t="shared" si="71"/>
        <v>10452.49</v>
      </c>
      <c r="I149" s="205">
        <v>10452.49</v>
      </c>
      <c r="J149" s="205">
        <v>0</v>
      </c>
      <c r="K149" s="207">
        <v>0</v>
      </c>
      <c r="L149" s="217" t="e">
        <f t="shared" si="72"/>
        <v>#REF!</v>
      </c>
      <c r="M149" s="215" t="e">
        <f>'[3]12. Prostredie pre život'!#REF!</f>
        <v>#REF!</v>
      </c>
      <c r="N149" s="215" t="e">
        <f>'[3]12. Prostredie pre život'!#REF!</f>
        <v>#REF!</v>
      </c>
      <c r="O149" s="216" t="e">
        <f>'[3]12. Prostredie pre život'!#REF!</f>
        <v>#REF!</v>
      </c>
      <c r="P149" s="257">
        <v>12844.74</v>
      </c>
      <c r="Q149" s="258">
        <v>12844.74</v>
      </c>
      <c r="R149" s="258">
        <v>0</v>
      </c>
      <c r="S149" s="259">
        <v>0</v>
      </c>
      <c r="T149" s="217">
        <f t="shared" si="73"/>
        <v>37430</v>
      </c>
      <c r="U149" s="215">
        <f>'[3]12. Prostredie pre život'!$H$69</f>
        <v>28950</v>
      </c>
      <c r="V149" s="215">
        <f>'[3]12. Prostredie pre život'!$I$69</f>
        <v>8480</v>
      </c>
      <c r="W149" s="216">
        <f>'[3]12. Prostredie pre život'!$J$69</f>
        <v>0</v>
      </c>
    </row>
    <row r="150" spans="1:23" ht="16.5" thickBot="1" x14ac:dyDescent="0.3">
      <c r="A150" s="108"/>
      <c r="B150" s="247" t="s">
        <v>338</v>
      </c>
      <c r="C150" s="219" t="s">
        <v>339</v>
      </c>
      <c r="D150" s="212" t="e">
        <f t="shared" si="70"/>
        <v>#REF!</v>
      </c>
      <c r="E150" s="213">
        <v>4000</v>
      </c>
      <c r="F150" s="213" t="e">
        <f>'[3]12. Prostredie pre život'!#REF!</f>
        <v>#REF!</v>
      </c>
      <c r="G150" s="214" t="e">
        <f>'[3]12. Prostredie pre život'!#REF!</f>
        <v>#REF!</v>
      </c>
      <c r="H150" s="220">
        <f t="shared" si="71"/>
        <v>0</v>
      </c>
      <c r="I150" s="215">
        <v>0</v>
      </c>
      <c r="J150" s="215">
        <v>0</v>
      </c>
      <c r="K150" s="216">
        <v>0</v>
      </c>
      <c r="L150" s="221" t="e">
        <f t="shared" si="72"/>
        <v>#REF!</v>
      </c>
      <c r="M150" s="213" t="e">
        <f>'[3]12. Prostredie pre život'!#REF!</f>
        <v>#REF!</v>
      </c>
      <c r="N150" s="213" t="e">
        <f>'[3]12. Prostredie pre život'!#REF!</f>
        <v>#REF!</v>
      </c>
      <c r="O150" s="222" t="e">
        <f>'[3]12. Prostredie pre život'!#REF!</f>
        <v>#REF!</v>
      </c>
      <c r="P150" s="262">
        <v>0</v>
      </c>
      <c r="Q150" s="263">
        <v>0</v>
      </c>
      <c r="R150" s="263">
        <v>0</v>
      </c>
      <c r="S150" s="264">
        <v>0</v>
      </c>
      <c r="T150" s="221">
        <f t="shared" si="73"/>
        <v>0</v>
      </c>
      <c r="U150" s="213">
        <f>'[3]12. Prostredie pre život'!$H$98</f>
        <v>0</v>
      </c>
      <c r="V150" s="213">
        <f>'[3]12. Prostredie pre život'!$I$98</f>
        <v>0</v>
      </c>
      <c r="W150" s="222">
        <f>'[3]12. Prostredie pre život'!$J$98</f>
        <v>0</v>
      </c>
    </row>
    <row r="151" spans="1:23" s="82" customFormat="1" ht="14.25" x14ac:dyDescent="0.2">
      <c r="A151" s="116"/>
      <c r="B151" s="192" t="s">
        <v>340</v>
      </c>
      <c r="C151" s="193" t="s">
        <v>341</v>
      </c>
      <c r="D151" s="181" t="e">
        <f t="shared" ref="D151:W151" si="74">D152+D156+D161+D165+D169+D170+D171+D173</f>
        <v>#REF!</v>
      </c>
      <c r="E151" s="182">
        <f t="shared" si="74"/>
        <v>478345</v>
      </c>
      <c r="F151" s="182" t="e">
        <f t="shared" si="74"/>
        <v>#REF!</v>
      </c>
      <c r="G151" s="183" t="e">
        <f t="shared" si="74"/>
        <v>#REF!</v>
      </c>
      <c r="H151" s="181" t="e">
        <f t="shared" si="74"/>
        <v>#REF!</v>
      </c>
      <c r="I151" s="182" t="e">
        <f t="shared" si="74"/>
        <v>#REF!</v>
      </c>
      <c r="J151" s="182">
        <f t="shared" si="74"/>
        <v>0</v>
      </c>
      <c r="K151" s="184">
        <f t="shared" si="74"/>
        <v>0</v>
      </c>
      <c r="L151" s="185" t="e">
        <f t="shared" si="74"/>
        <v>#REF!</v>
      </c>
      <c r="M151" s="182" t="e">
        <f t="shared" si="74"/>
        <v>#REF!</v>
      </c>
      <c r="N151" s="182" t="e">
        <f t="shared" si="74"/>
        <v>#REF!</v>
      </c>
      <c r="O151" s="184" t="e">
        <f t="shared" si="74"/>
        <v>#REF!</v>
      </c>
      <c r="P151" s="260">
        <v>568946.19999999995</v>
      </c>
      <c r="Q151" s="261">
        <v>554686.36</v>
      </c>
      <c r="R151" s="261">
        <v>14259.84</v>
      </c>
      <c r="S151" s="265">
        <v>0</v>
      </c>
      <c r="T151" s="185" t="e">
        <f t="shared" si="74"/>
        <v>#REF!</v>
      </c>
      <c r="U151" s="182">
        <f t="shared" si="74"/>
        <v>27768</v>
      </c>
      <c r="V151" s="182" t="e">
        <f t="shared" si="74"/>
        <v>#REF!</v>
      </c>
      <c r="W151" s="184" t="e">
        <f t="shared" si="74"/>
        <v>#REF!</v>
      </c>
    </row>
    <row r="152" spans="1:23" ht="15.75" x14ac:dyDescent="0.25">
      <c r="A152" s="108"/>
      <c r="B152" s="227" t="s">
        <v>342</v>
      </c>
      <c r="C152" s="218" t="s">
        <v>343</v>
      </c>
      <c r="D152" s="204" t="e">
        <f t="shared" ref="D152:W152" si="75">SUM(D153:D155)</f>
        <v>#REF!</v>
      </c>
      <c r="E152" s="205">
        <f t="shared" si="75"/>
        <v>16490</v>
      </c>
      <c r="F152" s="205" t="e">
        <f t="shared" si="75"/>
        <v>#REF!</v>
      </c>
      <c r="G152" s="206" t="e">
        <f t="shared" si="75"/>
        <v>#REF!</v>
      </c>
      <c r="H152" s="204">
        <f t="shared" si="75"/>
        <v>21830</v>
      </c>
      <c r="I152" s="205">
        <f t="shared" si="75"/>
        <v>21830</v>
      </c>
      <c r="J152" s="205">
        <f t="shared" si="75"/>
        <v>0</v>
      </c>
      <c r="K152" s="207">
        <f t="shared" si="75"/>
        <v>0</v>
      </c>
      <c r="L152" s="208" t="e">
        <f t="shared" si="75"/>
        <v>#REF!</v>
      </c>
      <c r="M152" s="205" t="e">
        <f t="shared" si="75"/>
        <v>#REF!</v>
      </c>
      <c r="N152" s="205" t="e">
        <f t="shared" si="75"/>
        <v>#REF!</v>
      </c>
      <c r="O152" s="207" t="e">
        <f t="shared" si="75"/>
        <v>#REF!</v>
      </c>
      <c r="P152" s="252">
        <v>34492.82</v>
      </c>
      <c r="Q152" s="253">
        <v>34492.82</v>
      </c>
      <c r="R152" s="253">
        <v>0</v>
      </c>
      <c r="S152" s="254">
        <v>0</v>
      </c>
      <c r="T152" s="208" t="e">
        <f t="shared" si="75"/>
        <v>#REF!</v>
      </c>
      <c r="U152" s="205">
        <f t="shared" si="75"/>
        <v>2000</v>
      </c>
      <c r="V152" s="205" t="e">
        <f t="shared" si="75"/>
        <v>#REF!</v>
      </c>
      <c r="W152" s="207" t="e">
        <f t="shared" si="75"/>
        <v>#REF!</v>
      </c>
    </row>
    <row r="153" spans="1:23" ht="15.75" x14ac:dyDescent="0.25">
      <c r="A153" s="108"/>
      <c r="B153" s="91">
        <v>1</v>
      </c>
      <c r="C153" s="107" t="s">
        <v>344</v>
      </c>
      <c r="D153" s="93" t="e">
        <f>SUM(E153:G153)</f>
        <v>#REF!</v>
      </c>
      <c r="E153" s="94">
        <v>14860</v>
      </c>
      <c r="F153" s="94" t="e">
        <f>'[3]13. Sociálna starostlivosť'!#REF!</f>
        <v>#REF!</v>
      </c>
      <c r="G153" s="95" t="e">
        <f>'[3]13. Sociálna starostlivosť'!#REF!</f>
        <v>#REF!</v>
      </c>
      <c r="H153" s="93">
        <f>SUM(I153:K153)</f>
        <v>12090</v>
      </c>
      <c r="I153" s="94">
        <v>12090</v>
      </c>
      <c r="J153" s="94">
        <v>0</v>
      </c>
      <c r="K153" s="96">
        <v>0</v>
      </c>
      <c r="L153" s="97" t="e">
        <f>SUM(M153:O153)</f>
        <v>#REF!</v>
      </c>
      <c r="M153" s="94">
        <v>15210</v>
      </c>
      <c r="N153" s="94" t="e">
        <f>'[3]13. Sociálna starostlivosť'!#REF!</f>
        <v>#REF!</v>
      </c>
      <c r="O153" s="96" t="e">
        <f>'[3]13. Sociálna starostlivosť'!#REF!</f>
        <v>#REF!</v>
      </c>
      <c r="P153" s="252">
        <v>15210</v>
      </c>
      <c r="Q153" s="255">
        <v>15210</v>
      </c>
      <c r="R153" s="255">
        <v>0</v>
      </c>
      <c r="S153" s="256">
        <v>0</v>
      </c>
      <c r="T153" s="97" t="e">
        <f>SUM(U153:W153)</f>
        <v>#REF!</v>
      </c>
      <c r="U153" s="94">
        <f>'[3]13. Sociálna starostlivosť'!$H$5</f>
        <v>0</v>
      </c>
      <c r="V153" s="94">
        <f>'[3]13. Sociálna starostlivosť'!$I$5</f>
        <v>0</v>
      </c>
      <c r="W153" s="96" t="e">
        <f>'[3]13. Sociálna starostlivosť'!$J$5</f>
        <v>#REF!</v>
      </c>
    </row>
    <row r="154" spans="1:23" ht="15.75" x14ac:dyDescent="0.25">
      <c r="A154" s="108"/>
      <c r="B154" s="91">
        <v>2</v>
      </c>
      <c r="C154" s="107" t="s">
        <v>345</v>
      </c>
      <c r="D154" s="93" t="e">
        <f>SUM(E154:G154)</f>
        <v>#REF!</v>
      </c>
      <c r="E154" s="94">
        <v>1630</v>
      </c>
      <c r="F154" s="94" t="e">
        <f>'[3]13. Sociálna starostlivosť'!#REF!</f>
        <v>#REF!</v>
      </c>
      <c r="G154" s="95" t="e">
        <f>'[3]13. Sociálna starostlivosť'!#REF!</f>
        <v>#REF!</v>
      </c>
      <c r="H154" s="93">
        <f>SUM(I154:K154)</f>
        <v>9740</v>
      </c>
      <c r="I154" s="94">
        <v>9740</v>
      </c>
      <c r="J154" s="94">
        <v>0</v>
      </c>
      <c r="K154" s="96">
        <v>0</v>
      </c>
      <c r="L154" s="97" t="e">
        <f>SUM(M154:O154)</f>
        <v>#REF!</v>
      </c>
      <c r="M154" s="94">
        <v>4010</v>
      </c>
      <c r="N154" s="94" t="e">
        <f>'[3]13. Sociálna starostlivosť'!#REF!</f>
        <v>#REF!</v>
      </c>
      <c r="O154" s="96" t="e">
        <f>'[3]13. Sociálna starostlivosť'!#REF!</f>
        <v>#REF!</v>
      </c>
      <c r="P154" s="252">
        <v>18000</v>
      </c>
      <c r="Q154" s="255">
        <v>18000</v>
      </c>
      <c r="R154" s="255">
        <v>0</v>
      </c>
      <c r="S154" s="256">
        <v>0</v>
      </c>
      <c r="T154" s="97" t="e">
        <f>SUM(U154:W154)</f>
        <v>#REF!</v>
      </c>
      <c r="U154" s="94">
        <f>'[3]13. Sociálna starostlivosť'!$H$7</f>
        <v>0</v>
      </c>
      <c r="V154" s="94" t="e">
        <f>'[3]13. Sociálna starostlivosť'!$I$7</f>
        <v>#REF!</v>
      </c>
      <c r="W154" s="96" t="e">
        <f>'[3]13. Sociálna starostlivosť'!$J$7</f>
        <v>#REF!</v>
      </c>
    </row>
    <row r="155" spans="1:23" ht="15.75" x14ac:dyDescent="0.25">
      <c r="A155" s="108"/>
      <c r="B155" s="91">
        <v>3</v>
      </c>
      <c r="C155" s="107" t="s">
        <v>346</v>
      </c>
      <c r="D155" s="93" t="e">
        <f>SUM(E155:G155)</f>
        <v>#REF!</v>
      </c>
      <c r="E155" s="94">
        <v>0</v>
      </c>
      <c r="F155" s="94" t="e">
        <f>'[3]13. Sociálna starostlivosť'!#REF!</f>
        <v>#REF!</v>
      </c>
      <c r="G155" s="95" t="e">
        <f>'[3]13. Sociálna starostlivosť'!#REF!</f>
        <v>#REF!</v>
      </c>
      <c r="H155" s="93">
        <f>SUM(I155:K155)</f>
        <v>0</v>
      </c>
      <c r="I155" s="94">
        <v>0</v>
      </c>
      <c r="J155" s="94">
        <v>0</v>
      </c>
      <c r="K155" s="96">
        <v>0</v>
      </c>
      <c r="L155" s="97" t="e">
        <f>SUM(M155:O155)</f>
        <v>#REF!</v>
      </c>
      <c r="M155" s="94" t="e">
        <f>'[3]13. Sociálna starostlivosť'!#REF!</f>
        <v>#REF!</v>
      </c>
      <c r="N155" s="94" t="e">
        <f>'[3]13. Sociálna starostlivosť'!#REF!</f>
        <v>#REF!</v>
      </c>
      <c r="O155" s="96" t="e">
        <f>'[3]13. Sociálna starostlivosť'!#REF!</f>
        <v>#REF!</v>
      </c>
      <c r="P155" s="252">
        <v>1282.82</v>
      </c>
      <c r="Q155" s="255">
        <v>1282.82</v>
      </c>
      <c r="R155" s="255">
        <v>0</v>
      </c>
      <c r="S155" s="256">
        <v>0</v>
      </c>
      <c r="T155" s="97">
        <f>SUM(U155:W155)</f>
        <v>2000</v>
      </c>
      <c r="U155" s="94">
        <f>'[3]13. Sociálna starostlivosť'!$H$8</f>
        <v>2000</v>
      </c>
      <c r="V155" s="94">
        <f>'[3]13. Sociálna starostlivosť'!$I$8</f>
        <v>0</v>
      </c>
      <c r="W155" s="96">
        <f>'[3]13. Sociálna starostlivosť'!$J$8</f>
        <v>0</v>
      </c>
    </row>
    <row r="156" spans="1:23" ht="15.75" x14ac:dyDescent="0.25">
      <c r="A156" s="116"/>
      <c r="B156" s="227" t="s">
        <v>347</v>
      </c>
      <c r="C156" s="218" t="s">
        <v>348</v>
      </c>
      <c r="D156" s="204" t="e">
        <f t="shared" ref="D156:W156" si="76">SUM(D157:D160)</f>
        <v>#REF!</v>
      </c>
      <c r="E156" s="205">
        <f t="shared" si="76"/>
        <v>174640</v>
      </c>
      <c r="F156" s="205" t="e">
        <f t="shared" si="76"/>
        <v>#REF!</v>
      </c>
      <c r="G156" s="206" t="e">
        <f t="shared" si="76"/>
        <v>#REF!</v>
      </c>
      <c r="H156" s="204">
        <f t="shared" si="76"/>
        <v>284247</v>
      </c>
      <c r="I156" s="205">
        <f t="shared" si="76"/>
        <v>284247</v>
      </c>
      <c r="J156" s="205">
        <f t="shared" si="76"/>
        <v>0</v>
      </c>
      <c r="K156" s="207">
        <f t="shared" si="76"/>
        <v>0</v>
      </c>
      <c r="L156" s="208" t="e">
        <f t="shared" si="76"/>
        <v>#REF!</v>
      </c>
      <c r="M156" s="205" t="e">
        <f t="shared" si="76"/>
        <v>#REF!</v>
      </c>
      <c r="N156" s="205" t="e">
        <f t="shared" si="76"/>
        <v>#REF!</v>
      </c>
      <c r="O156" s="207" t="e">
        <f t="shared" si="76"/>
        <v>#REF!</v>
      </c>
      <c r="P156" s="252">
        <v>326578.67</v>
      </c>
      <c r="Q156" s="253">
        <v>315061.67</v>
      </c>
      <c r="R156" s="253">
        <v>11517</v>
      </c>
      <c r="S156" s="254">
        <v>0</v>
      </c>
      <c r="T156" s="208" t="e">
        <f t="shared" si="76"/>
        <v>#REF!</v>
      </c>
      <c r="U156" s="205">
        <f t="shared" si="76"/>
        <v>7850</v>
      </c>
      <c r="V156" s="205" t="e">
        <f t="shared" si="76"/>
        <v>#REF!</v>
      </c>
      <c r="W156" s="207" t="e">
        <f t="shared" si="76"/>
        <v>#REF!</v>
      </c>
    </row>
    <row r="157" spans="1:23" ht="15.75" x14ac:dyDescent="0.25">
      <c r="A157" s="116"/>
      <c r="B157" s="91">
        <v>1</v>
      </c>
      <c r="C157" s="107" t="s">
        <v>349</v>
      </c>
      <c r="D157" s="93" t="e">
        <f>SUM(E157:G157)</f>
        <v>#REF!</v>
      </c>
      <c r="E157" s="94">
        <v>112320</v>
      </c>
      <c r="F157" s="94" t="e">
        <f>'[3]13. Sociálna starostlivosť'!#REF!</f>
        <v>#REF!</v>
      </c>
      <c r="G157" s="95" t="e">
        <f>'[3]13. Sociálna starostlivosť'!#REF!</f>
        <v>#REF!</v>
      </c>
      <c r="H157" s="93">
        <f>SUM(I157:K157)</f>
        <v>219207</v>
      </c>
      <c r="I157" s="94">
        <v>219207</v>
      </c>
      <c r="J157" s="94">
        <v>0</v>
      </c>
      <c r="K157" s="96">
        <v>0</v>
      </c>
      <c r="L157" s="97" t="e">
        <f>SUM(M157:O157)</f>
        <v>#REF!</v>
      </c>
      <c r="M157" s="94">
        <v>226400</v>
      </c>
      <c r="N157" s="94" t="e">
        <f>'[3]13. Sociálna starostlivosť'!#REF!</f>
        <v>#REF!</v>
      </c>
      <c r="O157" s="96" t="e">
        <f>'[3]13. Sociálna starostlivosť'!#REF!</f>
        <v>#REF!</v>
      </c>
      <c r="P157" s="252">
        <v>237717</v>
      </c>
      <c r="Q157" s="255">
        <v>226200</v>
      </c>
      <c r="R157" s="255">
        <v>11517</v>
      </c>
      <c r="S157" s="256">
        <v>0</v>
      </c>
      <c r="T157" s="97">
        <f>SUM(U157:W157)</f>
        <v>155</v>
      </c>
      <c r="U157" s="94">
        <f>'[3]13. Sociálna starostlivosť'!$H$11</f>
        <v>155</v>
      </c>
      <c r="V157" s="94">
        <f>'[3]13. Sociálna starostlivosť'!$I$11</f>
        <v>0</v>
      </c>
      <c r="W157" s="96">
        <f>'[3]13. Sociálna starostlivosť'!$J$11</f>
        <v>0</v>
      </c>
    </row>
    <row r="158" spans="1:23" ht="15.75" x14ac:dyDescent="0.25">
      <c r="A158" s="116"/>
      <c r="B158" s="91">
        <v>2</v>
      </c>
      <c r="C158" s="107" t="s">
        <v>350</v>
      </c>
      <c r="D158" s="93" t="e">
        <f>SUM(E158:G158)</f>
        <v>#REF!</v>
      </c>
      <c r="E158" s="94">
        <v>49250</v>
      </c>
      <c r="F158" s="94" t="e">
        <f>'[3]13. Sociálna starostlivosť'!#REF!</f>
        <v>#REF!</v>
      </c>
      <c r="G158" s="95" t="e">
        <f>'[3]13. Sociálna starostlivosť'!#REF!</f>
        <v>#REF!</v>
      </c>
      <c r="H158" s="93">
        <f>SUM(I158:K158)</f>
        <v>54130</v>
      </c>
      <c r="I158" s="94">
        <v>54130</v>
      </c>
      <c r="J158" s="94">
        <v>0</v>
      </c>
      <c r="K158" s="96">
        <v>0</v>
      </c>
      <c r="L158" s="97" t="e">
        <f>SUM(M158:O158)</f>
        <v>#REF!</v>
      </c>
      <c r="M158" s="94">
        <v>52150</v>
      </c>
      <c r="N158" s="94" t="e">
        <f>'[3]13. Sociálna starostlivosť'!#REF!</f>
        <v>#REF!</v>
      </c>
      <c r="O158" s="96" t="e">
        <f>'[3]13. Sociálna starostlivosť'!#REF!</f>
        <v>#REF!</v>
      </c>
      <c r="P158" s="252">
        <v>52150</v>
      </c>
      <c r="Q158" s="255">
        <v>52150</v>
      </c>
      <c r="R158" s="255">
        <v>0</v>
      </c>
      <c r="S158" s="256">
        <v>0</v>
      </c>
      <c r="T158" s="97" t="e">
        <f>SUM(U158:W158)</f>
        <v>#REF!</v>
      </c>
      <c r="U158" s="94">
        <f>'[3]13. Sociálna starostlivosť'!$H$17</f>
        <v>0</v>
      </c>
      <c r="V158" s="94" t="e">
        <f>'[3]13. Sociálna starostlivosť'!$I$17</f>
        <v>#REF!</v>
      </c>
      <c r="W158" s="96" t="e">
        <f>'[3]13. Sociálna starostlivosť'!$J$17</f>
        <v>#REF!</v>
      </c>
    </row>
    <row r="159" spans="1:23" ht="15.75" x14ac:dyDescent="0.25">
      <c r="A159" s="116"/>
      <c r="B159" s="91">
        <v>3</v>
      </c>
      <c r="C159" s="107" t="s">
        <v>351</v>
      </c>
      <c r="D159" s="93" t="e">
        <f>SUM(E159:G159)</f>
        <v>#REF!</v>
      </c>
      <c r="E159" s="94">
        <v>0</v>
      </c>
      <c r="F159" s="94" t="e">
        <f>'[3]13. Sociálna starostlivosť'!#REF!</f>
        <v>#REF!</v>
      </c>
      <c r="G159" s="95" t="e">
        <f>'[3]13. Sociálna starostlivosť'!#REF!</f>
        <v>#REF!</v>
      </c>
      <c r="H159" s="93">
        <f>SUM(I159:K159)</f>
        <v>6950</v>
      </c>
      <c r="I159" s="94">
        <v>6950</v>
      </c>
      <c r="J159" s="94">
        <v>0</v>
      </c>
      <c r="K159" s="96">
        <v>0</v>
      </c>
      <c r="L159" s="97" t="e">
        <f>SUM(M159:O159)</f>
        <v>#REF!</v>
      </c>
      <c r="M159" s="94" t="e">
        <f>'[3]13. Sociálna starostlivosť'!#REF!</f>
        <v>#REF!</v>
      </c>
      <c r="N159" s="94" t="e">
        <f>'[3]13. Sociálna starostlivosť'!#REF!</f>
        <v>#REF!</v>
      </c>
      <c r="O159" s="96" t="e">
        <f>'[3]13. Sociálna starostlivosť'!#REF!</f>
        <v>#REF!</v>
      </c>
      <c r="P159" s="252">
        <v>10011.67</v>
      </c>
      <c r="Q159" s="255">
        <v>10011.67</v>
      </c>
      <c r="R159" s="255">
        <v>0</v>
      </c>
      <c r="S159" s="256">
        <v>0</v>
      </c>
      <c r="T159" s="97">
        <f>SUM(U159:W159)</f>
        <v>7695</v>
      </c>
      <c r="U159" s="94">
        <f>'[3]13. Sociálna starostlivosť'!$H$18</f>
        <v>7695</v>
      </c>
      <c r="V159" s="94">
        <f>'[3]13. Sociálna starostlivosť'!$I$18</f>
        <v>0</v>
      </c>
      <c r="W159" s="96">
        <f>'[3]13. Sociálna starostlivosť'!$J$18</f>
        <v>0</v>
      </c>
    </row>
    <row r="160" spans="1:23" ht="15.75" x14ac:dyDescent="0.25">
      <c r="A160" s="116"/>
      <c r="B160" s="91">
        <v>4</v>
      </c>
      <c r="C160" s="107" t="s">
        <v>352</v>
      </c>
      <c r="D160" s="93" t="e">
        <f>SUM(E160:G160)</f>
        <v>#REF!</v>
      </c>
      <c r="E160" s="94">
        <v>13070</v>
      </c>
      <c r="F160" s="94" t="e">
        <f>'[3]13. Sociálna starostlivosť'!#REF!</f>
        <v>#REF!</v>
      </c>
      <c r="G160" s="95" t="e">
        <f>'[3]13. Sociálna starostlivosť'!#REF!</f>
        <v>#REF!</v>
      </c>
      <c r="H160" s="93">
        <f>SUM(I160:K160)</f>
        <v>3960</v>
      </c>
      <c r="I160" s="94">
        <v>3960</v>
      </c>
      <c r="J160" s="94">
        <v>0</v>
      </c>
      <c r="K160" s="96">
        <v>0</v>
      </c>
      <c r="L160" s="97" t="e">
        <f>SUM(M160:O160)</f>
        <v>#REF!</v>
      </c>
      <c r="M160" s="94">
        <v>26700</v>
      </c>
      <c r="N160" s="94" t="e">
        <f>'[3]13. Sociálna starostlivosť'!#REF!</f>
        <v>#REF!</v>
      </c>
      <c r="O160" s="96" t="e">
        <f>'[3]13. Sociálna starostlivosť'!#REF!</f>
        <v>#REF!</v>
      </c>
      <c r="P160" s="252">
        <v>26700</v>
      </c>
      <c r="Q160" s="255">
        <v>26700</v>
      </c>
      <c r="R160" s="255">
        <v>0</v>
      </c>
      <c r="S160" s="256">
        <v>0</v>
      </c>
      <c r="T160" s="97" t="e">
        <f>SUM(U160:W160)</f>
        <v>#REF!</v>
      </c>
      <c r="U160" s="94">
        <f>'[3]13. Sociálna starostlivosť'!$H$20</f>
        <v>0</v>
      </c>
      <c r="V160" s="94" t="e">
        <f>'[3]13. Sociálna starostlivosť'!$I$20</f>
        <v>#REF!</v>
      </c>
      <c r="W160" s="96" t="e">
        <f>'[3]13. Sociálna starostlivosť'!$J$20</f>
        <v>#REF!</v>
      </c>
    </row>
    <row r="161" spans="1:23" ht="15.75" x14ac:dyDescent="0.25">
      <c r="A161" s="99"/>
      <c r="B161" s="227" t="s">
        <v>353</v>
      </c>
      <c r="C161" s="218" t="s">
        <v>354</v>
      </c>
      <c r="D161" s="204" t="e">
        <f t="shared" ref="D161:W161" si="77">SUM(D162:D164)</f>
        <v>#REF!</v>
      </c>
      <c r="E161" s="205">
        <f t="shared" si="77"/>
        <v>198930</v>
      </c>
      <c r="F161" s="205" t="e">
        <f t="shared" si="77"/>
        <v>#REF!</v>
      </c>
      <c r="G161" s="206" t="e">
        <f t="shared" si="77"/>
        <v>#REF!</v>
      </c>
      <c r="H161" s="204">
        <f t="shared" si="77"/>
        <v>167500</v>
      </c>
      <c r="I161" s="205">
        <f t="shared" si="77"/>
        <v>167500</v>
      </c>
      <c r="J161" s="205">
        <f t="shared" si="77"/>
        <v>0</v>
      </c>
      <c r="K161" s="207">
        <f t="shared" si="77"/>
        <v>0</v>
      </c>
      <c r="L161" s="208" t="e">
        <f t="shared" si="77"/>
        <v>#REF!</v>
      </c>
      <c r="M161" s="205">
        <f t="shared" si="77"/>
        <v>158480</v>
      </c>
      <c r="N161" s="205" t="e">
        <f t="shared" si="77"/>
        <v>#REF!</v>
      </c>
      <c r="O161" s="207" t="e">
        <f t="shared" si="77"/>
        <v>#REF!</v>
      </c>
      <c r="P161" s="252">
        <v>161222.84</v>
      </c>
      <c r="Q161" s="253">
        <v>158480</v>
      </c>
      <c r="R161" s="253">
        <v>2742.84</v>
      </c>
      <c r="S161" s="254">
        <v>0</v>
      </c>
      <c r="T161" s="208" t="e">
        <f t="shared" si="77"/>
        <v>#REF!</v>
      </c>
      <c r="U161" s="205">
        <f t="shared" si="77"/>
        <v>0</v>
      </c>
      <c r="V161" s="205" t="e">
        <f t="shared" si="77"/>
        <v>#REF!</v>
      </c>
      <c r="W161" s="207" t="e">
        <f t="shared" si="77"/>
        <v>#REF!</v>
      </c>
    </row>
    <row r="162" spans="1:23" ht="15.75" x14ac:dyDescent="0.25">
      <c r="A162" s="84"/>
      <c r="B162" s="91">
        <v>1</v>
      </c>
      <c r="C162" s="107" t="s">
        <v>355</v>
      </c>
      <c r="D162" s="93" t="e">
        <f>SUM(E162:G162)</f>
        <v>#REF!</v>
      </c>
      <c r="E162" s="94">
        <v>34940</v>
      </c>
      <c r="F162" s="94" t="e">
        <f>'[3]13. Sociálna starostlivosť'!#REF!</f>
        <v>#REF!</v>
      </c>
      <c r="G162" s="95" t="e">
        <f>'[3]13. Sociálna starostlivosť'!#REF!</f>
        <v>#REF!</v>
      </c>
      <c r="H162" s="93">
        <f>SUM(I162:K162)</f>
        <v>30970</v>
      </c>
      <c r="I162" s="94">
        <v>30970</v>
      </c>
      <c r="J162" s="94">
        <v>0</v>
      </c>
      <c r="K162" s="96">
        <v>0</v>
      </c>
      <c r="L162" s="97" t="e">
        <f>SUM(M162:O162)</f>
        <v>#REF!</v>
      </c>
      <c r="M162" s="94">
        <v>32570</v>
      </c>
      <c r="N162" s="94" t="e">
        <f>'[3]13. Sociálna starostlivosť'!#REF!</f>
        <v>#REF!</v>
      </c>
      <c r="O162" s="96" t="e">
        <f>'[3]13. Sociálna starostlivosť'!#REF!</f>
        <v>#REF!</v>
      </c>
      <c r="P162" s="252">
        <v>32570</v>
      </c>
      <c r="Q162" s="255">
        <v>32570</v>
      </c>
      <c r="R162" s="255">
        <v>0</v>
      </c>
      <c r="S162" s="256">
        <v>0</v>
      </c>
      <c r="T162" s="97" t="e">
        <f>SUM(U162:W162)</f>
        <v>#REF!</v>
      </c>
      <c r="U162" s="94">
        <f>'[3]13. Sociálna starostlivosť'!$H$22</f>
        <v>0</v>
      </c>
      <c r="V162" s="94" t="e">
        <f>'[3]13. Sociálna starostlivosť'!$I$22</f>
        <v>#REF!</v>
      </c>
      <c r="W162" s="96" t="e">
        <f>'[3]13. Sociálna starostlivosť'!$J$22</f>
        <v>#REF!</v>
      </c>
    </row>
    <row r="163" spans="1:23" ht="15.75" x14ac:dyDescent="0.25">
      <c r="A163" s="84"/>
      <c r="B163" s="91">
        <v>2</v>
      </c>
      <c r="C163" s="107" t="s">
        <v>356</v>
      </c>
      <c r="D163" s="93" t="e">
        <f>SUM(E163:G163)</f>
        <v>#REF!</v>
      </c>
      <c r="E163" s="94">
        <v>64410</v>
      </c>
      <c r="F163" s="94" t="e">
        <f>'[3]13. Sociálna starostlivosť'!#REF!</f>
        <v>#REF!</v>
      </c>
      <c r="G163" s="95" t="e">
        <f>'[3]13. Sociálna starostlivosť'!#REF!</f>
        <v>#REF!</v>
      </c>
      <c r="H163" s="93">
        <f>SUM(I163:K163)</f>
        <v>46280</v>
      </c>
      <c r="I163" s="94">
        <v>46280</v>
      </c>
      <c r="J163" s="94">
        <v>0</v>
      </c>
      <c r="K163" s="96">
        <v>0</v>
      </c>
      <c r="L163" s="97" t="e">
        <f>SUM(M163:O163)</f>
        <v>#REF!</v>
      </c>
      <c r="M163" s="94">
        <v>40310</v>
      </c>
      <c r="N163" s="94" t="e">
        <f>'[3]13. Sociálna starostlivosť'!#REF!</f>
        <v>#REF!</v>
      </c>
      <c r="O163" s="96" t="e">
        <f>'[3]13. Sociálna starostlivosť'!#REF!</f>
        <v>#REF!</v>
      </c>
      <c r="P163" s="252">
        <v>40310</v>
      </c>
      <c r="Q163" s="255">
        <v>40310</v>
      </c>
      <c r="R163" s="255">
        <v>0</v>
      </c>
      <c r="S163" s="256">
        <v>0</v>
      </c>
      <c r="T163" s="97" t="e">
        <f>SUM(U163:W163)</f>
        <v>#REF!</v>
      </c>
      <c r="U163" s="94">
        <f>'[3]13. Sociálna starostlivosť'!$H$24</f>
        <v>0</v>
      </c>
      <c r="V163" s="94" t="e">
        <f>'[3]13. Sociálna starostlivosť'!$I$24</f>
        <v>#REF!</v>
      </c>
      <c r="W163" s="96" t="e">
        <f>'[3]13. Sociálna starostlivosť'!$J$24</f>
        <v>#REF!</v>
      </c>
    </row>
    <row r="164" spans="1:23" ht="15.75" x14ac:dyDescent="0.25">
      <c r="A164" s="116"/>
      <c r="B164" s="91">
        <v>3</v>
      </c>
      <c r="C164" s="107" t="s">
        <v>357</v>
      </c>
      <c r="D164" s="93" t="e">
        <f>SUM(E164:G164)</f>
        <v>#REF!</v>
      </c>
      <c r="E164" s="94">
        <v>99580</v>
      </c>
      <c r="F164" s="94">
        <v>0</v>
      </c>
      <c r="G164" s="95" t="e">
        <f>'[3]13. Sociálna starostlivosť'!#REF!</f>
        <v>#REF!</v>
      </c>
      <c r="H164" s="93">
        <f>SUM(I164:K164)</f>
        <v>90250</v>
      </c>
      <c r="I164" s="94">
        <v>90250</v>
      </c>
      <c r="J164" s="94">
        <v>0</v>
      </c>
      <c r="K164" s="96">
        <v>0</v>
      </c>
      <c r="L164" s="97" t="e">
        <f>SUM(M164:O164)</f>
        <v>#REF!</v>
      </c>
      <c r="M164" s="94">
        <v>85600</v>
      </c>
      <c r="N164" s="94">
        <v>1157243</v>
      </c>
      <c r="O164" s="96" t="e">
        <f>'[3]13. Sociálna starostlivosť'!#REF!</f>
        <v>#REF!</v>
      </c>
      <c r="P164" s="252">
        <v>88342.84</v>
      </c>
      <c r="Q164" s="255">
        <v>85600</v>
      </c>
      <c r="R164" s="255">
        <v>2742.84</v>
      </c>
      <c r="S164" s="256">
        <v>0</v>
      </c>
      <c r="T164" s="97">
        <f>SUM(U164:W164)</f>
        <v>2032610</v>
      </c>
      <c r="U164" s="94">
        <f>'[3]13. Sociálna starostlivosť'!$H$25</f>
        <v>0</v>
      </c>
      <c r="V164" s="94">
        <f>'[3]13. Sociálna starostlivosť'!$I$25</f>
        <v>2032610</v>
      </c>
      <c r="W164" s="96">
        <f>'[3]13. Sociálna starostlivosť'!$J$25</f>
        <v>0</v>
      </c>
    </row>
    <row r="165" spans="1:23" ht="15.75" x14ac:dyDescent="0.25">
      <c r="A165" s="84"/>
      <c r="B165" s="227" t="s">
        <v>358</v>
      </c>
      <c r="C165" s="218" t="s">
        <v>359</v>
      </c>
      <c r="D165" s="204" t="e">
        <f t="shared" ref="D165:W165" si="78">SUM(D166:D168)</f>
        <v>#REF!</v>
      </c>
      <c r="E165" s="205">
        <f t="shared" si="78"/>
        <v>34760</v>
      </c>
      <c r="F165" s="205" t="e">
        <f t="shared" si="78"/>
        <v>#REF!</v>
      </c>
      <c r="G165" s="206" t="e">
        <f t="shared" si="78"/>
        <v>#REF!</v>
      </c>
      <c r="H165" s="204">
        <f t="shared" si="78"/>
        <v>28926</v>
      </c>
      <c r="I165" s="205">
        <f t="shared" si="78"/>
        <v>28926</v>
      </c>
      <c r="J165" s="205">
        <f t="shared" si="78"/>
        <v>0</v>
      </c>
      <c r="K165" s="207">
        <f t="shared" si="78"/>
        <v>0</v>
      </c>
      <c r="L165" s="208" t="e">
        <f t="shared" si="78"/>
        <v>#REF!</v>
      </c>
      <c r="M165" s="205" t="e">
        <f t="shared" si="78"/>
        <v>#REF!</v>
      </c>
      <c r="N165" s="205" t="e">
        <f t="shared" si="78"/>
        <v>#REF!</v>
      </c>
      <c r="O165" s="207" t="e">
        <f t="shared" si="78"/>
        <v>#REF!</v>
      </c>
      <c r="P165" s="252">
        <v>25010</v>
      </c>
      <c r="Q165" s="253">
        <v>25010</v>
      </c>
      <c r="R165" s="253">
        <v>0</v>
      </c>
      <c r="S165" s="254">
        <v>0</v>
      </c>
      <c r="T165" s="208" t="e">
        <f t="shared" si="78"/>
        <v>#REF!</v>
      </c>
      <c r="U165" s="205">
        <f t="shared" si="78"/>
        <v>0</v>
      </c>
      <c r="V165" s="205" t="e">
        <f t="shared" si="78"/>
        <v>#REF!</v>
      </c>
      <c r="W165" s="207" t="e">
        <f t="shared" si="78"/>
        <v>#REF!</v>
      </c>
    </row>
    <row r="166" spans="1:23" ht="15.75" x14ac:dyDescent="0.25">
      <c r="A166" s="84"/>
      <c r="B166" s="91">
        <v>1</v>
      </c>
      <c r="C166" s="107" t="s">
        <v>360</v>
      </c>
      <c r="D166" s="93" t="e">
        <f>SUM(E166:G166)</f>
        <v>#REF!</v>
      </c>
      <c r="E166" s="94">
        <v>17230</v>
      </c>
      <c r="F166" s="94">
        <v>881</v>
      </c>
      <c r="G166" s="95" t="e">
        <f>'[3]13. Sociálna starostlivosť'!#REF!</f>
        <v>#REF!</v>
      </c>
      <c r="H166" s="93">
        <f>SUM(I166:K166)</f>
        <v>7190</v>
      </c>
      <c r="I166" s="94">
        <v>7190</v>
      </c>
      <c r="J166" s="94">
        <v>0</v>
      </c>
      <c r="K166" s="96">
        <v>0</v>
      </c>
      <c r="L166" s="97" t="e">
        <f>SUM(M166:O166)</f>
        <v>#REF!</v>
      </c>
      <c r="M166" s="94">
        <v>18020</v>
      </c>
      <c r="N166" s="94" t="e">
        <f>'[3]13. Sociálna starostlivosť'!#REF!</f>
        <v>#REF!</v>
      </c>
      <c r="O166" s="96" t="e">
        <f>'[3]13. Sociálna starostlivosť'!#REF!</f>
        <v>#REF!</v>
      </c>
      <c r="P166" s="252">
        <v>18020</v>
      </c>
      <c r="Q166" s="255">
        <v>18020</v>
      </c>
      <c r="R166" s="255">
        <v>0</v>
      </c>
      <c r="S166" s="256">
        <v>0</v>
      </c>
      <c r="T166" s="97">
        <f>SUM(U166:W166)</f>
        <v>0</v>
      </c>
      <c r="U166" s="94">
        <f>'[3]13. Sociálna starostlivosť'!$H$38</f>
        <v>0</v>
      </c>
      <c r="V166" s="94">
        <f>'[3]13. Sociálna starostlivosť'!$I$38</f>
        <v>0</v>
      </c>
      <c r="W166" s="96">
        <f>'[3]13. Sociálna starostlivosť'!$J$38</f>
        <v>0</v>
      </c>
    </row>
    <row r="167" spans="1:23" ht="15.75" x14ac:dyDescent="0.25">
      <c r="A167" s="84"/>
      <c r="B167" s="91">
        <v>2</v>
      </c>
      <c r="C167" s="107" t="s">
        <v>361</v>
      </c>
      <c r="D167" s="93" t="e">
        <f>SUM(E167:G167)</f>
        <v>#REF!</v>
      </c>
      <c r="E167" s="94">
        <v>540</v>
      </c>
      <c r="F167" s="94" t="e">
        <f>'[3]13. Sociálna starostlivosť'!#REF!</f>
        <v>#REF!</v>
      </c>
      <c r="G167" s="95" t="e">
        <f>'[3]13. Sociálna starostlivosť'!#REF!</f>
        <v>#REF!</v>
      </c>
      <c r="H167" s="93">
        <f>SUM(I167:K167)</f>
        <v>1826</v>
      </c>
      <c r="I167" s="94">
        <v>1826</v>
      </c>
      <c r="J167" s="94">
        <v>0</v>
      </c>
      <c r="K167" s="96">
        <v>0</v>
      </c>
      <c r="L167" s="97" t="e">
        <f>SUM(M167:O167)</f>
        <v>#REF!</v>
      </c>
      <c r="M167" s="94" t="e">
        <f>'[3]13. Sociálna starostlivosť'!#REF!</f>
        <v>#REF!</v>
      </c>
      <c r="N167" s="94" t="e">
        <f>'[3]13. Sociálna starostlivosť'!#REF!</f>
        <v>#REF!</v>
      </c>
      <c r="O167" s="96" t="e">
        <f>'[3]13. Sociálna starostlivosť'!#REF!</f>
        <v>#REF!</v>
      </c>
      <c r="P167" s="252">
        <v>0</v>
      </c>
      <c r="Q167" s="255">
        <v>0</v>
      </c>
      <c r="R167" s="255">
        <v>0</v>
      </c>
      <c r="S167" s="256">
        <v>0</v>
      </c>
      <c r="T167" s="97">
        <f>SUM(U167:W167)</f>
        <v>0</v>
      </c>
      <c r="U167" s="94">
        <f>'[3]13. Sociálna starostlivosť'!$H$41</f>
        <v>0</v>
      </c>
      <c r="V167" s="94">
        <f>'[3]13. Sociálna starostlivosť'!$I$41</f>
        <v>0</v>
      </c>
      <c r="W167" s="96">
        <f>'[3]13. Sociálna starostlivosť'!$J$41</f>
        <v>0</v>
      </c>
    </row>
    <row r="168" spans="1:23" ht="15.75" x14ac:dyDescent="0.25">
      <c r="A168" s="84"/>
      <c r="B168" s="91">
        <v>3</v>
      </c>
      <c r="C168" s="107" t="s">
        <v>362</v>
      </c>
      <c r="D168" s="93" t="e">
        <f>SUM(E168:G168)</f>
        <v>#REF!</v>
      </c>
      <c r="E168" s="94">
        <v>16990</v>
      </c>
      <c r="F168" s="94" t="e">
        <f>'[3]13. Sociálna starostlivosť'!#REF!</f>
        <v>#REF!</v>
      </c>
      <c r="G168" s="95" t="e">
        <f>'[3]13. Sociálna starostlivosť'!#REF!</f>
        <v>#REF!</v>
      </c>
      <c r="H168" s="93">
        <f>SUM(I168:K168)</f>
        <v>19910</v>
      </c>
      <c r="I168" s="94">
        <v>19910</v>
      </c>
      <c r="J168" s="94">
        <v>0</v>
      </c>
      <c r="K168" s="96">
        <v>0</v>
      </c>
      <c r="L168" s="97" t="e">
        <f>SUM(M168:O168)</f>
        <v>#REF!</v>
      </c>
      <c r="M168" s="94">
        <v>20980</v>
      </c>
      <c r="N168" s="94" t="e">
        <f>'[3]13. Sociálna starostlivosť'!#REF!</f>
        <v>#REF!</v>
      </c>
      <c r="O168" s="96" t="e">
        <f>'[3]13. Sociálna starostlivosť'!#REF!</f>
        <v>#REF!</v>
      </c>
      <c r="P168" s="252">
        <v>6990</v>
      </c>
      <c r="Q168" s="255">
        <v>6990</v>
      </c>
      <c r="R168" s="255">
        <v>0</v>
      </c>
      <c r="S168" s="256">
        <v>0</v>
      </c>
      <c r="T168" s="97" t="e">
        <f>SUM(U168:W168)</f>
        <v>#REF!</v>
      </c>
      <c r="U168" s="94">
        <f>'[3]13. Sociálna starostlivosť'!$H$43</f>
        <v>0</v>
      </c>
      <c r="V168" s="94" t="e">
        <f>'[3]13. Sociálna starostlivosť'!$I$43</f>
        <v>#REF!</v>
      </c>
      <c r="W168" s="96" t="e">
        <f>'[3]13. Sociálna starostlivosť'!$J$43</f>
        <v>#REF!</v>
      </c>
    </row>
    <row r="169" spans="1:23" ht="15.75" x14ac:dyDescent="0.25">
      <c r="A169" s="84"/>
      <c r="B169" s="227" t="s">
        <v>363</v>
      </c>
      <c r="C169" s="218" t="s">
        <v>364</v>
      </c>
      <c r="D169" s="204" t="e">
        <f>SUM(E169:G169)</f>
        <v>#REF!</v>
      </c>
      <c r="E169" s="205">
        <v>5720</v>
      </c>
      <c r="F169" s="205" t="e">
        <f>'[3]13. Sociálna starostlivosť'!#REF!</f>
        <v>#REF!</v>
      </c>
      <c r="G169" s="206" t="e">
        <f>'[3]13. Sociálna starostlivosť'!#REF!</f>
        <v>#REF!</v>
      </c>
      <c r="H169" s="204">
        <f>SUM(I169:K169)</f>
        <v>6280</v>
      </c>
      <c r="I169" s="205">
        <v>6280</v>
      </c>
      <c r="J169" s="205">
        <v>0</v>
      </c>
      <c r="K169" s="207">
        <v>0</v>
      </c>
      <c r="L169" s="208" t="e">
        <f>SUM(M169:O169)</f>
        <v>#REF!</v>
      </c>
      <c r="M169" s="205">
        <v>6250</v>
      </c>
      <c r="N169" s="205" t="e">
        <f>'[3]13. Sociálna starostlivosť'!#REF!</f>
        <v>#REF!</v>
      </c>
      <c r="O169" s="207" t="e">
        <f>'[3]13. Sociálna starostlivosť'!#REF!</f>
        <v>#REF!</v>
      </c>
      <c r="P169" s="252">
        <v>6250</v>
      </c>
      <c r="Q169" s="253">
        <v>6250</v>
      </c>
      <c r="R169" s="253">
        <v>0</v>
      </c>
      <c r="S169" s="254">
        <v>0</v>
      </c>
      <c r="T169" s="208" t="e">
        <f>SUM(U169:W169)</f>
        <v>#REF!</v>
      </c>
      <c r="U169" s="205">
        <f>'[3]13. Sociálna starostlivosť'!$H$44</f>
        <v>0</v>
      </c>
      <c r="V169" s="205" t="e">
        <f>'[3]13. Sociálna starostlivosť'!$I$44</f>
        <v>#REF!</v>
      </c>
      <c r="W169" s="207" t="e">
        <f>'[3]13. Sociálna starostlivosť'!$J$44</f>
        <v>#REF!</v>
      </c>
    </row>
    <row r="170" spans="1:23" ht="16.5" x14ac:dyDescent="0.3">
      <c r="A170" s="108"/>
      <c r="B170" s="227" t="s">
        <v>365</v>
      </c>
      <c r="C170" s="223" t="s">
        <v>366</v>
      </c>
      <c r="D170" s="204" t="e">
        <f>SUM(E170:G170)</f>
        <v>#REF!</v>
      </c>
      <c r="E170" s="205">
        <v>11274</v>
      </c>
      <c r="F170" s="205" t="e">
        <f>'[3]13. Sociálna starostlivosť'!#REF!</f>
        <v>#REF!</v>
      </c>
      <c r="G170" s="206" t="e">
        <f>'[3]13. Sociálna starostlivosť'!#REF!</f>
        <v>#REF!</v>
      </c>
      <c r="H170" s="204">
        <f>SUM(I170:K170)</f>
        <v>10658.49</v>
      </c>
      <c r="I170" s="205">
        <v>10658.49</v>
      </c>
      <c r="J170" s="205">
        <v>0</v>
      </c>
      <c r="K170" s="207">
        <v>0</v>
      </c>
      <c r="L170" s="208" t="e">
        <f>SUM(M170:O170)</f>
        <v>#REF!</v>
      </c>
      <c r="M170" s="205" t="e">
        <f>'[3]13. Sociálna starostlivosť'!#REF!</f>
        <v>#REF!</v>
      </c>
      <c r="N170" s="205" t="e">
        <f>'[3]13. Sociálna starostlivosť'!#REF!</f>
        <v>#REF!</v>
      </c>
      <c r="O170" s="207" t="e">
        <f>'[3]13. Sociálna starostlivosť'!#REF!</f>
        <v>#REF!</v>
      </c>
      <c r="P170" s="252">
        <v>10946.4</v>
      </c>
      <c r="Q170" s="253">
        <v>10946.4</v>
      </c>
      <c r="R170" s="253">
        <v>0</v>
      </c>
      <c r="S170" s="254">
        <v>0</v>
      </c>
      <c r="T170" s="208">
        <f>SUM(U170:W170)</f>
        <v>16468</v>
      </c>
      <c r="U170" s="205">
        <f>'[3]13. Sociálna starostlivosť'!$H$45</f>
        <v>16468</v>
      </c>
      <c r="V170" s="205">
        <f>'[3]13. Sociálna starostlivosť'!$I$45</f>
        <v>0</v>
      </c>
      <c r="W170" s="207">
        <f>'[3]13. Sociálna starostlivosť'!$J$45</f>
        <v>0</v>
      </c>
    </row>
    <row r="171" spans="1:23" ht="15.75" x14ac:dyDescent="0.25">
      <c r="A171" s="84"/>
      <c r="B171" s="227" t="s">
        <v>367</v>
      </c>
      <c r="C171" s="218" t="s">
        <v>368</v>
      </c>
      <c r="D171" s="204" t="e">
        <f>SUM(D172:D172)</f>
        <v>#REF!</v>
      </c>
      <c r="E171" s="205">
        <f>SUM(E172:E172)</f>
        <v>35699</v>
      </c>
      <c r="F171" s="205" t="e">
        <f>SUM(F172:F172)</f>
        <v>#REF!</v>
      </c>
      <c r="G171" s="206" t="e">
        <f t="shared" ref="G171:W171" si="79">SUM(G172)</f>
        <v>#REF!</v>
      </c>
      <c r="H171" s="204">
        <f t="shared" si="79"/>
        <v>11959.49</v>
      </c>
      <c r="I171" s="205">
        <f t="shared" si="79"/>
        <v>11959.49</v>
      </c>
      <c r="J171" s="205">
        <f t="shared" si="79"/>
        <v>0</v>
      </c>
      <c r="K171" s="207">
        <f t="shared" si="79"/>
        <v>0</v>
      </c>
      <c r="L171" s="208" t="e">
        <f t="shared" si="79"/>
        <v>#REF!</v>
      </c>
      <c r="M171" s="205" t="e">
        <f t="shared" si="79"/>
        <v>#REF!</v>
      </c>
      <c r="N171" s="205" t="e">
        <f t="shared" si="79"/>
        <v>#REF!</v>
      </c>
      <c r="O171" s="207" t="e">
        <f t="shared" si="79"/>
        <v>#REF!</v>
      </c>
      <c r="P171" s="252">
        <v>4445.47</v>
      </c>
      <c r="Q171" s="253">
        <v>4445.47</v>
      </c>
      <c r="R171" s="253">
        <v>0</v>
      </c>
      <c r="S171" s="254">
        <v>0</v>
      </c>
      <c r="T171" s="208" t="e">
        <f t="shared" si="79"/>
        <v>#REF!</v>
      </c>
      <c r="U171" s="205">
        <f t="shared" si="79"/>
        <v>150</v>
      </c>
      <c r="V171" s="205" t="e">
        <f t="shared" si="79"/>
        <v>#REF!</v>
      </c>
      <c r="W171" s="207" t="e">
        <f t="shared" si="79"/>
        <v>#REF!</v>
      </c>
    </row>
    <row r="172" spans="1:23" ht="15.75" x14ac:dyDescent="0.25">
      <c r="A172" s="84"/>
      <c r="B172" s="91">
        <v>1</v>
      </c>
      <c r="C172" s="107" t="s">
        <v>369</v>
      </c>
      <c r="D172" s="93" t="e">
        <f>SUM(E172:G172)</f>
        <v>#REF!</v>
      </c>
      <c r="E172" s="94">
        <v>35699</v>
      </c>
      <c r="F172" s="94" t="e">
        <f>'[3]13. Sociálna starostlivosť'!#REF!</f>
        <v>#REF!</v>
      </c>
      <c r="G172" s="95" t="e">
        <f>'[3]13. Sociálna starostlivosť'!#REF!</f>
        <v>#REF!</v>
      </c>
      <c r="H172" s="93">
        <f>SUM(I172:K172)</f>
        <v>11959.49</v>
      </c>
      <c r="I172" s="94">
        <v>11959.49</v>
      </c>
      <c r="J172" s="94">
        <v>0</v>
      </c>
      <c r="K172" s="96">
        <v>0</v>
      </c>
      <c r="L172" s="97" t="e">
        <f>SUM(M172:O172)</f>
        <v>#REF!</v>
      </c>
      <c r="M172" s="94" t="e">
        <f>'[3]13. Sociálna starostlivosť'!#REF!</f>
        <v>#REF!</v>
      </c>
      <c r="N172" s="94" t="e">
        <f>'[3]13. Sociálna starostlivosť'!#REF!</f>
        <v>#REF!</v>
      </c>
      <c r="O172" s="96" t="e">
        <f>'[3]13. Sociálna starostlivosť'!#REF!</f>
        <v>#REF!</v>
      </c>
      <c r="P172" s="252">
        <v>4445.47</v>
      </c>
      <c r="Q172" s="255">
        <v>4445.47</v>
      </c>
      <c r="R172" s="255">
        <v>0</v>
      </c>
      <c r="S172" s="256">
        <v>0</v>
      </c>
      <c r="T172" s="97" t="e">
        <f>SUM(U172:W172)</f>
        <v>#REF!</v>
      </c>
      <c r="U172" s="94">
        <f>'[3]13. Sociálna starostlivosť'!$H$54</f>
        <v>150</v>
      </c>
      <c r="V172" s="94" t="e">
        <f>'[3]13. Sociálna starostlivosť'!$I$54</f>
        <v>#REF!</v>
      </c>
      <c r="W172" s="96" t="e">
        <f>'[3]13. Sociálna starostlivosť'!$J$54</f>
        <v>#REF!</v>
      </c>
    </row>
    <row r="173" spans="1:23" ht="17.25" thickBot="1" x14ac:dyDescent="0.35">
      <c r="A173" s="108"/>
      <c r="B173" s="224" t="s">
        <v>370</v>
      </c>
      <c r="C173" s="225" t="s">
        <v>371</v>
      </c>
      <c r="D173" s="212" t="e">
        <f>SUM(E173:G173)</f>
        <v>#REF!</v>
      </c>
      <c r="E173" s="213">
        <v>832</v>
      </c>
      <c r="F173" s="213" t="e">
        <f>'[3]13. Sociálna starostlivosť'!#REF!</f>
        <v>#REF!</v>
      </c>
      <c r="G173" s="214" t="e">
        <f>'[3]13. Sociálna starostlivosť'!#REF!</f>
        <v>#REF!</v>
      </c>
      <c r="H173" s="212" t="e">
        <f>SUM(I173:K173)</f>
        <v>#REF!</v>
      </c>
      <c r="I173" s="213" t="e">
        <f>'[3]13. Sociálna starostlivosť'!#REF!</f>
        <v>#REF!</v>
      </c>
      <c r="J173" s="213">
        <v>0</v>
      </c>
      <c r="K173" s="222">
        <v>0</v>
      </c>
      <c r="L173" s="221" t="e">
        <f>SUM(M173:O173)</f>
        <v>#REF!</v>
      </c>
      <c r="M173" s="213" t="e">
        <f>'[3]13. Sociálna starostlivosť'!#REF!</f>
        <v>#REF!</v>
      </c>
      <c r="N173" s="213" t="e">
        <f>'[3]13. Sociálna starostlivosť'!#REF!</f>
        <v>#REF!</v>
      </c>
      <c r="O173" s="222" t="e">
        <f>'[3]13. Sociálna starostlivosť'!#REF!</f>
        <v>#REF!</v>
      </c>
      <c r="P173" s="262">
        <v>0</v>
      </c>
      <c r="Q173" s="263">
        <v>0</v>
      </c>
      <c r="R173" s="263">
        <v>0</v>
      </c>
      <c r="S173" s="264">
        <v>0</v>
      </c>
      <c r="T173" s="221" t="e">
        <f>SUM(U173:W173)</f>
        <v>#REF!</v>
      </c>
      <c r="U173" s="213">
        <f>'[3]13. Sociálna starostlivosť'!$H$75</f>
        <v>1300</v>
      </c>
      <c r="V173" s="213" t="e">
        <f>'[3]13. Sociálna starostlivosť'!$I$75</f>
        <v>#REF!</v>
      </c>
      <c r="W173" s="222" t="e">
        <f>'[3]13. Sociálna starostlivosť'!$J$75</f>
        <v>#REF!</v>
      </c>
    </row>
    <row r="174" spans="1:23" s="82" customFormat="1" ht="17.25" thickBot="1" x14ac:dyDescent="0.35">
      <c r="A174" s="116"/>
      <c r="B174" s="194" t="s">
        <v>372</v>
      </c>
      <c r="C174" s="195"/>
      <c r="D174" s="196" t="e">
        <f>SUM(E174:G174)</f>
        <v>#REF!</v>
      </c>
      <c r="E174" s="197">
        <v>303254</v>
      </c>
      <c r="F174" s="197" t="e">
        <f>'[3]14. Bývanie'!#REF!</f>
        <v>#REF!</v>
      </c>
      <c r="G174" s="198">
        <v>112360</v>
      </c>
      <c r="H174" s="199">
        <f>SUM(I174:K174)</f>
        <v>423841</v>
      </c>
      <c r="I174" s="200">
        <v>308731</v>
      </c>
      <c r="J174" s="200">
        <v>0</v>
      </c>
      <c r="K174" s="201">
        <v>115110</v>
      </c>
      <c r="L174" s="196" t="e">
        <f>SUM(M174:O174)</f>
        <v>#REF!</v>
      </c>
      <c r="M174" s="197" t="e">
        <f>'[3]14. Bývanie'!#REF!</f>
        <v>#REF!</v>
      </c>
      <c r="N174" s="197" t="e">
        <f>'[3]14. Bývanie'!#REF!</f>
        <v>#REF!</v>
      </c>
      <c r="O174" s="197" t="e">
        <f>'[3]14. Bývanie'!#REF!</f>
        <v>#REF!</v>
      </c>
      <c r="P174" s="281">
        <v>407863.46</v>
      </c>
      <c r="Q174" s="282">
        <v>289949.36</v>
      </c>
      <c r="R174" s="282">
        <v>0</v>
      </c>
      <c r="S174" s="282">
        <v>117914.1</v>
      </c>
      <c r="T174" s="196">
        <f>SUM(U174:W174)</f>
        <v>450923</v>
      </c>
      <c r="U174" s="197">
        <f>'[3]14. Bývanie'!$H$18</f>
        <v>329843</v>
      </c>
      <c r="V174" s="197">
        <f>'[3]14. Bývanie'!$I$18</f>
        <v>0</v>
      </c>
      <c r="W174" s="197">
        <f>'[3]14. Bývanie'!$J$18</f>
        <v>121080</v>
      </c>
    </row>
    <row r="175" spans="1:23" s="82" customFormat="1" ht="14.25" x14ac:dyDescent="0.2">
      <c r="A175" s="116"/>
      <c r="B175" s="186" t="s">
        <v>373</v>
      </c>
      <c r="C175" s="191"/>
      <c r="D175" s="181" t="e">
        <f t="shared" ref="D175:W175" si="80">SUM(D176:D178)</f>
        <v>#REF!</v>
      </c>
      <c r="E175" s="182" t="e">
        <f t="shared" si="80"/>
        <v>#REF!</v>
      </c>
      <c r="F175" s="182" t="e">
        <f t="shared" si="80"/>
        <v>#REF!</v>
      </c>
      <c r="G175" s="183" t="e">
        <f t="shared" si="80"/>
        <v>#REF!</v>
      </c>
      <c r="H175" s="181" t="e">
        <f t="shared" si="80"/>
        <v>#REF!</v>
      </c>
      <c r="I175" s="182">
        <f t="shared" si="80"/>
        <v>1482459.49</v>
      </c>
      <c r="J175" s="182">
        <f t="shared" si="80"/>
        <v>12620.49</v>
      </c>
      <c r="K175" s="184" t="e">
        <f t="shared" si="80"/>
        <v>#REF!</v>
      </c>
      <c r="L175" s="185" t="e">
        <f t="shared" si="80"/>
        <v>#REF!</v>
      </c>
      <c r="M175" s="182" t="e">
        <f t="shared" si="80"/>
        <v>#REF!</v>
      </c>
      <c r="N175" s="182" t="e">
        <f t="shared" si="80"/>
        <v>#REF!</v>
      </c>
      <c r="O175" s="184" t="e">
        <f t="shared" si="80"/>
        <v>#REF!</v>
      </c>
      <c r="P175" s="260">
        <v>1574450.76</v>
      </c>
      <c r="Q175" s="261">
        <v>1574450.76</v>
      </c>
      <c r="R175" s="261">
        <v>0</v>
      </c>
      <c r="S175" s="265">
        <v>0</v>
      </c>
      <c r="T175" s="185" t="e">
        <f t="shared" si="80"/>
        <v>#REF!</v>
      </c>
      <c r="U175" s="182" t="e">
        <f t="shared" si="80"/>
        <v>#REF!</v>
      </c>
      <c r="V175" s="182" t="e">
        <f t="shared" si="80"/>
        <v>#REF!</v>
      </c>
      <c r="W175" s="184" t="e">
        <f t="shared" si="80"/>
        <v>#REF!</v>
      </c>
    </row>
    <row r="176" spans="1:23" x14ac:dyDescent="0.2">
      <c r="A176" s="84"/>
      <c r="B176" s="120"/>
      <c r="C176" s="121" t="s">
        <v>374</v>
      </c>
      <c r="D176" s="93" t="e">
        <f>SUM(E176:G176)</f>
        <v>#REF!</v>
      </c>
      <c r="E176" s="94">
        <v>57145.49</v>
      </c>
      <c r="F176" s="94">
        <v>7954</v>
      </c>
      <c r="G176" s="95" t="e">
        <f>'[3]15. Administratíva'!#REF!</f>
        <v>#REF!</v>
      </c>
      <c r="H176" s="93" t="e">
        <f>SUM(I176:K176)</f>
        <v>#REF!</v>
      </c>
      <c r="I176" s="94">
        <v>245337.49</v>
      </c>
      <c r="J176" s="94">
        <v>12620.49</v>
      </c>
      <c r="K176" s="96" t="e">
        <f>'[3]15. Administratíva'!#REF!</f>
        <v>#REF!</v>
      </c>
      <c r="L176" s="97" t="e">
        <f>SUM(M176:O176)</f>
        <v>#REF!</v>
      </c>
      <c r="M176" s="94" t="e">
        <f>'[3]15. Administratíva'!#REF!</f>
        <v>#REF!</v>
      </c>
      <c r="N176" s="94" t="e">
        <f>'[3]15. Administratíva'!#REF!</f>
        <v>#REF!</v>
      </c>
      <c r="O176" s="96" t="e">
        <f>'[3]15. Administratíva'!#REF!</f>
        <v>#REF!</v>
      </c>
      <c r="P176" s="283">
        <v>441956.04</v>
      </c>
      <c r="Q176" s="255">
        <v>441956.04</v>
      </c>
      <c r="R176" s="255">
        <v>0</v>
      </c>
      <c r="S176" s="256">
        <v>0</v>
      </c>
      <c r="T176" s="97" t="e">
        <f>SUM(U176:W176)</f>
        <v>#REF!</v>
      </c>
      <c r="U176" s="94">
        <f>'[3]15. Administratíva'!$H$89</f>
        <v>1343</v>
      </c>
      <c r="V176" s="94" t="e">
        <f>'[3]15. Administratíva'!$I$89</f>
        <v>#REF!</v>
      </c>
      <c r="W176" s="96" t="e">
        <f>'[3]15. Administratíva'!$J$89</f>
        <v>#REF!</v>
      </c>
    </row>
    <row r="177" spans="1:23" x14ac:dyDescent="0.2">
      <c r="A177" s="84"/>
      <c r="B177" s="120"/>
      <c r="C177" s="121" t="s">
        <v>375</v>
      </c>
      <c r="D177" s="93" t="e">
        <f>SUM(E177:G177)</f>
        <v>#REF!</v>
      </c>
      <c r="E177" s="94" t="e">
        <f>'[3]15. Administratíva'!#REF!</f>
        <v>#REF!</v>
      </c>
      <c r="F177" s="94" t="e">
        <f>'[3]15. Administratíva'!#REF!</f>
        <v>#REF!</v>
      </c>
      <c r="G177" s="95">
        <v>0</v>
      </c>
      <c r="H177" s="93">
        <f>SUM(I177:K177)</f>
        <v>132775</v>
      </c>
      <c r="I177" s="94">
        <v>0</v>
      </c>
      <c r="J177" s="94">
        <v>0</v>
      </c>
      <c r="K177" s="96">
        <v>132775</v>
      </c>
      <c r="L177" s="97" t="e">
        <f>SUM(M177:O177)</f>
        <v>#REF!</v>
      </c>
      <c r="M177" s="94" t="e">
        <f>'[3]15. Administratíva'!#REF!</f>
        <v>#REF!</v>
      </c>
      <c r="N177" s="94" t="e">
        <f>'[3]15. Administratíva'!#REF!</f>
        <v>#REF!</v>
      </c>
      <c r="O177" s="96" t="e">
        <f>'[3]15. Administratíva'!#REF!</f>
        <v>#REF!</v>
      </c>
      <c r="P177" s="283">
        <v>0</v>
      </c>
      <c r="Q177" s="255">
        <v>0</v>
      </c>
      <c r="R177" s="255">
        <v>0</v>
      </c>
      <c r="S177" s="256">
        <v>0</v>
      </c>
      <c r="T177" s="97" t="e">
        <f>SUM(U177:W177)</f>
        <v>#REF!</v>
      </c>
      <c r="U177" s="94" t="e">
        <f>'[3]15. Administratíva'!$H$91</f>
        <v>#REF!</v>
      </c>
      <c r="V177" s="94" t="e">
        <f>'[3]15. Administratíva'!$I$91</f>
        <v>#REF!</v>
      </c>
      <c r="W177" s="96" t="e">
        <f>'[3]15. Administratíva'!$J$91</f>
        <v>#REF!</v>
      </c>
    </row>
    <row r="178" spans="1:23" ht="13.5" thickBot="1" x14ac:dyDescent="0.25">
      <c r="A178" s="108"/>
      <c r="B178" s="122"/>
      <c r="C178" s="123" t="s">
        <v>376</v>
      </c>
      <c r="D178" s="102" t="e">
        <f>SUM(E178:G178)</f>
        <v>#REF!</v>
      </c>
      <c r="E178" s="103">
        <v>1396287.49</v>
      </c>
      <c r="F178" s="103" t="e">
        <f>'[3]15. Administratíva'!#REF!</f>
        <v>#REF!</v>
      </c>
      <c r="G178" s="104" t="e">
        <f>'[3]15. Administratíva'!#REF!</f>
        <v>#REF!</v>
      </c>
      <c r="H178" s="102">
        <f>SUM(I178:K178)</f>
        <v>1237122</v>
      </c>
      <c r="I178" s="103">
        <v>1237122</v>
      </c>
      <c r="J178" s="103">
        <v>0</v>
      </c>
      <c r="K178" s="113">
        <v>0</v>
      </c>
      <c r="L178" s="112" t="e">
        <f>SUM(M178:O178)</f>
        <v>#REF!</v>
      </c>
      <c r="M178" s="103">
        <v>1124957</v>
      </c>
      <c r="N178" s="103" t="e">
        <f>'[3]15. Administratíva'!#REF!</f>
        <v>#REF!</v>
      </c>
      <c r="O178" s="113" t="e">
        <f>'[3]15. Administratíva'!#REF!</f>
        <v>#REF!</v>
      </c>
      <c r="P178" s="284">
        <v>1132494.72</v>
      </c>
      <c r="Q178" s="270">
        <v>1132494.72</v>
      </c>
      <c r="R178" s="270">
        <v>0</v>
      </c>
      <c r="S178" s="271">
        <v>0</v>
      </c>
      <c r="T178" s="112">
        <f>SUM(U178:W178)</f>
        <v>1303806</v>
      </c>
      <c r="U178" s="103">
        <f>'[2]15. Administratíva'!$Q$4</f>
        <v>1303806</v>
      </c>
      <c r="V178" s="103">
        <f>'[3]15. Administratíva'!$I$4</f>
        <v>0</v>
      </c>
      <c r="W178" s="113">
        <f>'[3]15. Administratíva'!$J$4</f>
        <v>0</v>
      </c>
    </row>
    <row r="179" spans="1:23" x14ac:dyDescent="0.2">
      <c r="F179" s="84"/>
      <c r="G179" s="84"/>
      <c r="H179" s="84"/>
      <c r="I179" s="84"/>
      <c r="J179" s="84"/>
      <c r="K179" s="84"/>
      <c r="N179" s="83"/>
      <c r="O179" s="83"/>
      <c r="P179" s="83"/>
      <c r="Q179" s="83"/>
      <c r="R179" s="83"/>
      <c r="S179" s="83"/>
      <c r="V179" s="83"/>
      <c r="W179" s="83"/>
    </row>
    <row r="180" spans="1:23" x14ac:dyDescent="0.2">
      <c r="F180" s="84"/>
      <c r="G180" s="84"/>
      <c r="H180" s="84"/>
      <c r="I180" s="84"/>
      <c r="J180" s="84"/>
      <c r="K180" s="84"/>
      <c r="N180" s="83"/>
      <c r="O180" s="83"/>
      <c r="P180" s="83"/>
      <c r="Q180" s="83"/>
      <c r="R180" s="83"/>
      <c r="S180" s="83"/>
      <c r="V180" s="83"/>
      <c r="W180" s="83"/>
    </row>
    <row r="181" spans="1:23" x14ac:dyDescent="0.2">
      <c r="A181" s="108"/>
      <c r="F181" s="84"/>
      <c r="G181" s="84"/>
      <c r="H181" s="84"/>
      <c r="I181" s="84"/>
      <c r="J181" s="84"/>
      <c r="K181" s="84"/>
      <c r="N181" s="83"/>
      <c r="O181" s="83"/>
      <c r="P181" s="83"/>
      <c r="Q181" s="83"/>
      <c r="R181" s="83"/>
      <c r="S181" s="83"/>
      <c r="V181" s="83"/>
      <c r="W181" s="83"/>
    </row>
    <row r="182" spans="1:23" x14ac:dyDescent="0.2">
      <c r="A182" s="84"/>
      <c r="F182" s="84"/>
      <c r="G182" s="84"/>
      <c r="H182" s="84"/>
      <c r="I182" s="84"/>
      <c r="J182" s="84"/>
      <c r="K182" s="84"/>
      <c r="N182" s="83"/>
      <c r="O182" s="83"/>
      <c r="P182" s="83"/>
      <c r="Q182" s="83"/>
      <c r="R182" s="83"/>
      <c r="S182" s="83"/>
      <c r="V182" s="83"/>
      <c r="W182" s="83"/>
    </row>
    <row r="183" spans="1:23" x14ac:dyDescent="0.2">
      <c r="A183" s="84"/>
      <c r="F183" s="84"/>
      <c r="G183" s="84"/>
      <c r="H183" s="84"/>
      <c r="I183" s="84"/>
      <c r="J183" s="84"/>
      <c r="K183" s="84"/>
      <c r="N183" s="83"/>
      <c r="O183" s="83"/>
      <c r="P183" s="83"/>
      <c r="Q183" s="83"/>
      <c r="R183" s="83"/>
      <c r="S183" s="83"/>
      <c r="V183" s="83"/>
      <c r="W183" s="83"/>
    </row>
    <row r="184" spans="1:23" x14ac:dyDescent="0.2">
      <c r="A184" s="84"/>
      <c r="F184" s="84"/>
      <c r="G184" s="84"/>
      <c r="H184" s="84"/>
      <c r="I184" s="84"/>
      <c r="J184" s="84"/>
      <c r="K184" s="84"/>
      <c r="N184" s="83"/>
      <c r="O184" s="83"/>
      <c r="P184" s="83"/>
      <c r="Q184" s="83"/>
      <c r="R184" s="83"/>
      <c r="S184" s="83"/>
      <c r="V184" s="83"/>
      <c r="W184" s="83"/>
    </row>
    <row r="185" spans="1:23" x14ac:dyDescent="0.2">
      <c r="A185" s="84"/>
      <c r="F185" s="84"/>
      <c r="G185" s="84"/>
      <c r="H185" s="84"/>
      <c r="I185" s="84"/>
      <c r="J185" s="84"/>
      <c r="K185" s="84"/>
      <c r="N185" s="83"/>
      <c r="O185" s="83"/>
      <c r="P185" s="83"/>
      <c r="Q185" s="83"/>
      <c r="R185" s="83"/>
      <c r="S185" s="83"/>
      <c r="V185" s="83"/>
      <c r="W185" s="83"/>
    </row>
    <row r="186" spans="1:23" x14ac:dyDescent="0.2">
      <c r="A186" s="84"/>
      <c r="F186" s="84"/>
      <c r="G186" s="84"/>
      <c r="H186" s="84"/>
      <c r="I186" s="84"/>
      <c r="J186" s="84"/>
      <c r="K186" s="84"/>
      <c r="N186" s="83"/>
      <c r="O186" s="83"/>
      <c r="P186" s="83"/>
      <c r="Q186" s="83"/>
      <c r="R186" s="83"/>
      <c r="S186" s="83"/>
      <c r="V186" s="83"/>
      <c r="W186" s="83"/>
    </row>
    <row r="187" spans="1:23" x14ac:dyDescent="0.2">
      <c r="A187" s="108"/>
      <c r="F187" s="84"/>
      <c r="G187" s="84"/>
      <c r="H187" s="84"/>
      <c r="I187" s="84"/>
      <c r="J187" s="84"/>
      <c r="K187" s="84"/>
      <c r="N187" s="83"/>
      <c r="O187" s="83"/>
      <c r="P187" s="83"/>
      <c r="Q187" s="83"/>
      <c r="R187" s="83"/>
      <c r="S187" s="83"/>
      <c r="V187" s="83"/>
      <c r="W187" s="83"/>
    </row>
    <row r="188" spans="1:23" x14ac:dyDescent="0.2">
      <c r="A188" s="108"/>
      <c r="F188" s="84"/>
      <c r="G188" s="84"/>
      <c r="H188" s="84"/>
      <c r="I188" s="84"/>
      <c r="J188" s="84"/>
      <c r="K188" s="84"/>
      <c r="N188" s="83"/>
      <c r="O188" s="83"/>
      <c r="P188" s="83"/>
      <c r="Q188" s="83"/>
      <c r="R188" s="83"/>
      <c r="S188" s="83"/>
      <c r="V188" s="83"/>
      <c r="W188" s="83"/>
    </row>
    <row r="189" spans="1:23" x14ac:dyDescent="0.2">
      <c r="A189" s="84"/>
      <c r="F189" s="84"/>
      <c r="G189" s="84"/>
      <c r="H189" s="84"/>
      <c r="I189" s="84"/>
      <c r="J189" s="84"/>
      <c r="K189" s="84"/>
      <c r="N189" s="83"/>
      <c r="O189" s="83"/>
      <c r="P189" s="83"/>
      <c r="Q189" s="83"/>
      <c r="R189" s="83"/>
      <c r="S189" s="83"/>
      <c r="V189" s="83"/>
      <c r="W189" s="83"/>
    </row>
    <row r="190" spans="1:23" x14ac:dyDescent="0.2">
      <c r="A190" s="83"/>
      <c r="F190" s="84"/>
      <c r="G190" s="84"/>
      <c r="H190" s="84"/>
      <c r="I190" s="84"/>
      <c r="J190" s="84"/>
      <c r="K190" s="84"/>
      <c r="N190" s="83"/>
      <c r="O190" s="83"/>
      <c r="P190" s="83"/>
      <c r="Q190" s="83"/>
      <c r="R190" s="83"/>
      <c r="S190" s="83"/>
      <c r="V190" s="83"/>
      <c r="W190" s="83"/>
    </row>
    <row r="191" spans="1:23" x14ac:dyDescent="0.2">
      <c r="A191" s="83"/>
      <c r="F191" s="84"/>
      <c r="G191" s="84"/>
      <c r="H191" s="84"/>
      <c r="I191" s="84"/>
      <c r="J191" s="84"/>
      <c r="K191" s="84"/>
      <c r="N191" s="83"/>
      <c r="O191" s="83"/>
      <c r="P191" s="83"/>
      <c r="Q191" s="83"/>
      <c r="R191" s="83"/>
      <c r="S191" s="83"/>
      <c r="V191" s="83"/>
      <c r="W191" s="83"/>
    </row>
    <row r="192" spans="1:23" x14ac:dyDescent="0.2">
      <c r="A192" s="83"/>
      <c r="F192" s="84"/>
      <c r="G192" s="84"/>
      <c r="H192" s="84"/>
      <c r="I192" s="84"/>
      <c r="J192" s="84"/>
      <c r="K192" s="84"/>
      <c r="N192" s="83"/>
      <c r="O192" s="83"/>
      <c r="P192" s="83"/>
      <c r="Q192" s="83"/>
      <c r="R192" s="83"/>
      <c r="S192" s="83"/>
      <c r="V192" s="83"/>
      <c r="W192" s="83"/>
    </row>
    <row r="193" spans="1:23" x14ac:dyDescent="0.2">
      <c r="A193" s="83"/>
      <c r="F193" s="84"/>
      <c r="G193" s="84"/>
      <c r="H193" s="84"/>
      <c r="I193" s="84"/>
      <c r="J193" s="84"/>
      <c r="K193" s="84"/>
      <c r="N193" s="83"/>
      <c r="O193" s="83"/>
      <c r="P193" s="83"/>
      <c r="Q193" s="83"/>
      <c r="R193" s="83"/>
      <c r="S193" s="83"/>
      <c r="V193" s="83"/>
      <c r="W193" s="83"/>
    </row>
    <row r="194" spans="1:23" x14ac:dyDescent="0.2">
      <c r="A194" s="83"/>
      <c r="F194" s="84"/>
      <c r="G194" s="84"/>
      <c r="H194" s="84"/>
      <c r="I194" s="84"/>
      <c r="J194" s="84"/>
      <c r="K194" s="84"/>
      <c r="N194" s="83"/>
      <c r="O194" s="83"/>
      <c r="P194" s="83"/>
      <c r="Q194" s="83"/>
      <c r="R194" s="83"/>
      <c r="S194" s="83"/>
      <c r="V194" s="83"/>
      <c r="W194" s="83"/>
    </row>
    <row r="195" spans="1:23" x14ac:dyDescent="0.2">
      <c r="A195" s="83"/>
      <c r="F195" s="84"/>
      <c r="G195" s="84"/>
      <c r="H195" s="84"/>
      <c r="I195" s="84"/>
      <c r="J195" s="84"/>
      <c r="K195" s="84"/>
      <c r="N195" s="83"/>
      <c r="O195" s="83"/>
      <c r="P195" s="83"/>
      <c r="Q195" s="83"/>
      <c r="R195" s="83"/>
      <c r="S195" s="83"/>
      <c r="V195" s="83"/>
      <c r="W195" s="83"/>
    </row>
    <row r="196" spans="1:23" x14ac:dyDescent="0.2">
      <c r="A196" s="83"/>
      <c r="F196" s="84"/>
      <c r="G196" s="84"/>
      <c r="H196" s="84"/>
      <c r="I196" s="84"/>
      <c r="J196" s="84"/>
      <c r="K196" s="84"/>
      <c r="N196" s="83"/>
      <c r="O196" s="83"/>
      <c r="P196" s="83"/>
      <c r="Q196" s="83"/>
      <c r="R196" s="83"/>
      <c r="S196" s="83"/>
      <c r="V196" s="83"/>
      <c r="W196" s="83"/>
    </row>
    <row r="197" spans="1:23" x14ac:dyDescent="0.2">
      <c r="A197" s="108"/>
      <c r="F197" s="84"/>
      <c r="G197" s="84"/>
      <c r="H197" s="84"/>
      <c r="I197" s="84"/>
      <c r="J197" s="84"/>
      <c r="K197" s="84"/>
      <c r="N197" s="83"/>
      <c r="O197" s="83"/>
      <c r="P197" s="83"/>
      <c r="Q197" s="83"/>
      <c r="R197" s="83"/>
      <c r="S197" s="83"/>
      <c r="V197" s="83"/>
      <c r="W197" s="83"/>
    </row>
    <row r="198" spans="1:23" x14ac:dyDescent="0.2">
      <c r="F198" s="84"/>
      <c r="G198" s="84"/>
      <c r="H198" s="84"/>
      <c r="I198" s="84"/>
      <c r="J198" s="84"/>
      <c r="K198" s="84"/>
      <c r="N198" s="83"/>
      <c r="O198" s="83"/>
      <c r="P198" s="83"/>
      <c r="Q198" s="83"/>
      <c r="R198" s="83"/>
      <c r="S198" s="83"/>
      <c r="V198" s="83"/>
      <c r="W198" s="83"/>
    </row>
    <row r="199" spans="1:23" x14ac:dyDescent="0.2">
      <c r="F199" s="84"/>
      <c r="G199" s="84"/>
      <c r="H199" s="84"/>
      <c r="I199" s="84"/>
      <c r="J199" s="84"/>
      <c r="K199" s="84"/>
      <c r="N199" s="83"/>
      <c r="O199" s="83"/>
      <c r="P199" s="83"/>
      <c r="Q199" s="83"/>
      <c r="R199" s="83"/>
      <c r="S199" s="83"/>
      <c r="V199" s="83"/>
      <c r="W199" s="83"/>
    </row>
    <row r="200" spans="1:23" x14ac:dyDescent="0.2">
      <c r="F200" s="84"/>
      <c r="G200" s="84"/>
      <c r="H200" s="84"/>
      <c r="I200" s="84"/>
      <c r="J200" s="84"/>
      <c r="K200" s="84"/>
      <c r="N200" s="83"/>
      <c r="O200" s="83"/>
      <c r="P200" s="83"/>
      <c r="Q200" s="83"/>
      <c r="R200" s="83"/>
      <c r="S200" s="83"/>
      <c r="V200" s="83"/>
      <c r="W200" s="83"/>
    </row>
    <row r="201" spans="1:23" x14ac:dyDescent="0.2">
      <c r="F201" s="84"/>
      <c r="G201" s="84"/>
      <c r="H201" s="84"/>
      <c r="I201" s="84"/>
      <c r="J201" s="84"/>
      <c r="K201" s="84"/>
      <c r="N201" s="83"/>
      <c r="O201" s="83"/>
      <c r="P201" s="83"/>
      <c r="Q201" s="83"/>
      <c r="R201" s="83"/>
      <c r="S201" s="83"/>
      <c r="V201" s="83"/>
      <c r="W201" s="83"/>
    </row>
    <row r="202" spans="1:23" x14ac:dyDescent="0.2">
      <c r="F202" s="84"/>
      <c r="G202" s="84"/>
      <c r="H202" s="84"/>
      <c r="I202" s="84"/>
      <c r="J202" s="84"/>
      <c r="K202" s="84"/>
      <c r="N202" s="83"/>
      <c r="O202" s="83"/>
      <c r="P202" s="83"/>
      <c r="Q202" s="83"/>
      <c r="R202" s="83"/>
      <c r="S202" s="83"/>
      <c r="V202" s="83"/>
      <c r="W202" s="83"/>
    </row>
    <row r="203" spans="1:23" x14ac:dyDescent="0.2">
      <c r="F203" s="84"/>
      <c r="G203" s="84"/>
      <c r="H203" s="84"/>
      <c r="I203" s="84"/>
      <c r="J203" s="84"/>
      <c r="K203" s="84"/>
      <c r="N203" s="83"/>
      <c r="O203" s="83"/>
      <c r="P203" s="83"/>
      <c r="Q203" s="83"/>
      <c r="R203" s="83"/>
      <c r="S203" s="83"/>
      <c r="V203" s="83"/>
      <c r="W203" s="83"/>
    </row>
    <row r="204" spans="1:23" x14ac:dyDescent="0.2">
      <c r="F204" s="84"/>
      <c r="G204" s="84"/>
      <c r="H204" s="84"/>
      <c r="I204" s="84"/>
      <c r="J204" s="84"/>
      <c r="K204" s="84"/>
      <c r="N204" s="83"/>
      <c r="O204" s="83"/>
      <c r="P204" s="83"/>
      <c r="Q204" s="83"/>
      <c r="R204" s="83"/>
      <c r="S204" s="83"/>
      <c r="V204" s="83"/>
      <c r="W204" s="83"/>
    </row>
    <row r="205" spans="1:23" x14ac:dyDescent="0.2">
      <c r="F205" s="84"/>
      <c r="G205" s="84"/>
      <c r="H205" s="84"/>
      <c r="I205" s="84"/>
      <c r="J205" s="84"/>
      <c r="K205" s="84"/>
      <c r="N205" s="83"/>
      <c r="O205" s="83"/>
      <c r="P205" s="83"/>
      <c r="Q205" s="83"/>
      <c r="R205" s="83"/>
      <c r="S205" s="83"/>
      <c r="V205" s="83"/>
      <c r="W205" s="83"/>
    </row>
    <row r="206" spans="1:23" x14ac:dyDescent="0.2">
      <c r="F206" s="84"/>
      <c r="G206" s="84"/>
      <c r="H206" s="84"/>
      <c r="I206" s="84"/>
      <c r="J206" s="84"/>
      <c r="K206" s="84"/>
      <c r="N206" s="83"/>
      <c r="O206" s="83"/>
      <c r="P206" s="83"/>
      <c r="Q206" s="83"/>
      <c r="R206" s="83"/>
      <c r="S206" s="83"/>
      <c r="V206" s="83"/>
      <c r="W206" s="83"/>
    </row>
    <row r="207" spans="1:23" x14ac:dyDescent="0.2">
      <c r="F207" s="84"/>
      <c r="G207" s="84"/>
      <c r="H207" s="84"/>
      <c r="I207" s="84"/>
      <c r="J207" s="84"/>
      <c r="K207" s="84"/>
      <c r="N207" s="83"/>
      <c r="O207" s="83"/>
      <c r="P207" s="83"/>
      <c r="Q207" s="83"/>
      <c r="R207" s="83"/>
      <c r="S207" s="83"/>
      <c r="V207" s="83"/>
      <c r="W207" s="83"/>
    </row>
    <row r="208" spans="1:23" x14ac:dyDescent="0.2">
      <c r="F208" s="84"/>
      <c r="G208" s="84"/>
      <c r="H208" s="84"/>
      <c r="I208" s="84"/>
      <c r="J208" s="84"/>
      <c r="K208" s="84"/>
      <c r="N208" s="83"/>
      <c r="O208" s="83"/>
      <c r="P208" s="83"/>
      <c r="Q208" s="83"/>
      <c r="R208" s="83"/>
      <c r="S208" s="83"/>
      <c r="V208" s="83"/>
      <c r="W208" s="83"/>
    </row>
    <row r="209" spans="4:23" x14ac:dyDescent="0.2">
      <c r="F209" s="84"/>
      <c r="G209" s="84"/>
      <c r="H209" s="84"/>
      <c r="I209" s="84"/>
      <c r="J209" s="84"/>
      <c r="K209" s="84"/>
      <c r="N209" s="83"/>
      <c r="O209" s="83"/>
      <c r="P209" s="83"/>
      <c r="Q209" s="83"/>
      <c r="R209" s="83"/>
      <c r="S209" s="83"/>
      <c r="V209" s="83"/>
      <c r="W209" s="83"/>
    </row>
    <row r="210" spans="4:23" x14ac:dyDescent="0.2">
      <c r="D210" s="68"/>
      <c r="F210" s="84"/>
      <c r="G210" s="84"/>
      <c r="H210" s="84"/>
      <c r="I210" s="84"/>
      <c r="J210" s="84"/>
      <c r="K210" s="84"/>
      <c r="N210" s="83"/>
      <c r="O210" s="83"/>
      <c r="P210" s="83"/>
      <c r="Q210" s="83"/>
      <c r="R210" s="83"/>
      <c r="S210" s="83"/>
      <c r="V210" s="83"/>
      <c r="W210" s="83"/>
    </row>
    <row r="211" spans="4:23" x14ac:dyDescent="0.2">
      <c r="D211" s="68"/>
      <c r="F211" s="84"/>
      <c r="G211" s="84"/>
      <c r="H211" s="84"/>
      <c r="I211" s="84"/>
      <c r="J211" s="84"/>
      <c r="K211" s="84"/>
      <c r="N211" s="83"/>
      <c r="O211" s="83"/>
      <c r="P211" s="83"/>
      <c r="Q211" s="83"/>
      <c r="R211" s="83"/>
      <c r="S211" s="83"/>
      <c r="V211" s="83"/>
      <c r="W211" s="83"/>
    </row>
    <row r="212" spans="4:23" x14ac:dyDescent="0.2">
      <c r="D212" s="68"/>
      <c r="F212" s="84"/>
      <c r="G212" s="84"/>
      <c r="H212" s="84"/>
      <c r="I212" s="84"/>
      <c r="J212" s="84"/>
      <c r="K212" s="84"/>
      <c r="N212" s="83"/>
      <c r="O212" s="83"/>
      <c r="P212" s="83"/>
      <c r="Q212" s="83"/>
      <c r="R212" s="83"/>
      <c r="S212" s="83"/>
      <c r="V212" s="83"/>
      <c r="W212" s="83"/>
    </row>
    <row r="213" spans="4:23" x14ac:dyDescent="0.2">
      <c r="D213" s="68"/>
      <c r="F213" s="84"/>
      <c r="G213" s="84"/>
      <c r="H213" s="84"/>
      <c r="I213" s="84"/>
      <c r="J213" s="84"/>
      <c r="K213" s="84"/>
      <c r="N213" s="83"/>
      <c r="O213" s="83"/>
      <c r="P213" s="83"/>
      <c r="Q213" s="83"/>
      <c r="R213" s="83"/>
      <c r="S213" s="83"/>
      <c r="V213" s="83"/>
      <c r="W213" s="83"/>
    </row>
    <row r="214" spans="4:23" x14ac:dyDescent="0.2">
      <c r="D214" s="68"/>
      <c r="F214" s="84"/>
      <c r="G214" s="84"/>
      <c r="H214" s="84"/>
      <c r="I214" s="84"/>
      <c r="J214" s="84"/>
      <c r="K214" s="84"/>
      <c r="N214" s="83"/>
      <c r="O214" s="83"/>
      <c r="P214" s="83"/>
      <c r="Q214" s="83"/>
      <c r="R214" s="83"/>
      <c r="S214" s="83"/>
      <c r="V214" s="83"/>
      <c r="W214" s="83"/>
    </row>
    <row r="215" spans="4:23" x14ac:dyDescent="0.2">
      <c r="D215" s="68"/>
      <c r="F215" s="84"/>
      <c r="G215" s="84"/>
      <c r="H215" s="84"/>
      <c r="I215" s="84"/>
      <c r="J215" s="84"/>
      <c r="K215" s="84"/>
      <c r="N215" s="83"/>
      <c r="O215" s="83"/>
      <c r="P215" s="83"/>
      <c r="Q215" s="83"/>
      <c r="R215" s="83"/>
      <c r="S215" s="83"/>
      <c r="V215" s="83"/>
      <c r="W215" s="83"/>
    </row>
    <row r="216" spans="4:23" x14ac:dyDescent="0.2">
      <c r="D216" s="68"/>
      <c r="F216" s="84"/>
      <c r="G216" s="84"/>
      <c r="H216" s="84"/>
      <c r="I216" s="84"/>
      <c r="J216" s="84"/>
      <c r="K216" s="84"/>
      <c r="N216" s="83"/>
      <c r="O216" s="83"/>
      <c r="P216" s="83"/>
      <c r="Q216" s="83"/>
      <c r="R216" s="83"/>
      <c r="S216" s="83"/>
      <c r="V216" s="83"/>
      <c r="W216" s="83"/>
    </row>
    <row r="217" spans="4:23" x14ac:dyDescent="0.2">
      <c r="D217" s="68"/>
      <c r="F217" s="84"/>
      <c r="G217" s="84"/>
      <c r="H217" s="84"/>
      <c r="I217" s="84"/>
      <c r="J217" s="84"/>
      <c r="K217" s="84"/>
      <c r="N217" s="83"/>
      <c r="O217" s="83"/>
      <c r="P217" s="83"/>
      <c r="Q217" s="83"/>
      <c r="R217" s="83"/>
      <c r="S217" s="83"/>
      <c r="V217" s="83"/>
      <c r="W217" s="83"/>
    </row>
    <row r="218" spans="4:23" x14ac:dyDescent="0.2">
      <c r="D218" s="68"/>
      <c r="F218" s="84"/>
      <c r="G218" s="84"/>
      <c r="H218" s="84"/>
      <c r="I218" s="84"/>
      <c r="J218" s="84"/>
      <c r="K218" s="84"/>
      <c r="N218" s="83"/>
      <c r="O218" s="83"/>
      <c r="P218" s="83"/>
      <c r="Q218" s="83"/>
      <c r="R218" s="83"/>
      <c r="S218" s="83"/>
      <c r="V218" s="83"/>
      <c r="W218" s="83"/>
    </row>
    <row r="219" spans="4:23" x14ac:dyDescent="0.2">
      <c r="D219" s="68"/>
      <c r="F219" s="84"/>
      <c r="G219" s="84"/>
      <c r="H219" s="84"/>
      <c r="I219" s="84"/>
      <c r="J219" s="84"/>
      <c r="K219" s="84"/>
      <c r="N219" s="83"/>
      <c r="O219" s="83"/>
      <c r="P219" s="83"/>
      <c r="Q219" s="83"/>
      <c r="R219" s="83"/>
      <c r="S219" s="83"/>
      <c r="V219" s="83"/>
      <c r="W219" s="83"/>
    </row>
    <row r="220" spans="4:23" x14ac:dyDescent="0.2">
      <c r="D220" s="68"/>
      <c r="F220" s="84"/>
      <c r="G220" s="84"/>
      <c r="H220" s="84"/>
      <c r="I220" s="84"/>
      <c r="J220" s="84"/>
      <c r="K220" s="84"/>
      <c r="N220" s="83"/>
      <c r="O220" s="83"/>
      <c r="P220" s="83"/>
      <c r="Q220" s="83"/>
      <c r="R220" s="83"/>
      <c r="S220" s="83"/>
      <c r="V220" s="83"/>
      <c r="W220" s="83"/>
    </row>
    <row r="221" spans="4:23" x14ac:dyDescent="0.2">
      <c r="D221" s="68"/>
      <c r="F221" s="84"/>
      <c r="G221" s="84"/>
      <c r="H221" s="84"/>
      <c r="I221" s="84"/>
      <c r="J221" s="84"/>
      <c r="K221" s="84"/>
      <c r="N221" s="83"/>
      <c r="O221" s="83"/>
      <c r="P221" s="83"/>
      <c r="Q221" s="83"/>
      <c r="R221" s="83"/>
      <c r="S221" s="83"/>
      <c r="V221" s="83"/>
      <c r="W221" s="83"/>
    </row>
    <row r="222" spans="4:23" x14ac:dyDescent="0.2">
      <c r="D222" s="68"/>
      <c r="F222" s="84"/>
      <c r="G222" s="84"/>
      <c r="H222" s="84"/>
      <c r="I222" s="84"/>
      <c r="J222" s="84"/>
      <c r="K222" s="84"/>
      <c r="N222" s="83"/>
      <c r="O222" s="83"/>
      <c r="P222" s="83"/>
      <c r="Q222" s="83"/>
      <c r="R222" s="83"/>
      <c r="S222" s="83"/>
      <c r="V222" s="83"/>
      <c r="W222" s="83"/>
    </row>
    <row r="223" spans="4:23" x14ac:dyDescent="0.2">
      <c r="D223" s="68"/>
      <c r="F223" s="84"/>
      <c r="G223" s="84"/>
      <c r="H223" s="84"/>
      <c r="I223" s="84"/>
      <c r="J223" s="84"/>
      <c r="K223" s="84"/>
      <c r="N223" s="83"/>
      <c r="O223" s="83"/>
      <c r="P223" s="83"/>
      <c r="Q223" s="83"/>
      <c r="R223" s="83"/>
      <c r="S223" s="83"/>
      <c r="V223" s="83"/>
      <c r="W223" s="83"/>
    </row>
    <row r="224" spans="4:23" x14ac:dyDescent="0.2">
      <c r="D224" s="68"/>
      <c r="F224" s="84"/>
      <c r="G224" s="84"/>
      <c r="H224" s="84"/>
      <c r="I224" s="84"/>
      <c r="J224" s="84"/>
      <c r="K224" s="84"/>
      <c r="N224" s="83"/>
      <c r="O224" s="83"/>
      <c r="P224" s="83"/>
      <c r="Q224" s="83"/>
      <c r="R224" s="83"/>
      <c r="S224" s="83"/>
      <c r="V224" s="83"/>
      <c r="W224" s="83"/>
    </row>
    <row r="225" spans="4:23" x14ac:dyDescent="0.2">
      <c r="D225" s="68"/>
      <c r="F225" s="84"/>
      <c r="G225" s="84"/>
      <c r="H225" s="84"/>
      <c r="I225" s="84"/>
      <c r="J225" s="84"/>
      <c r="K225" s="84"/>
      <c r="N225" s="83"/>
      <c r="O225" s="83"/>
      <c r="P225" s="83"/>
      <c r="Q225" s="83"/>
      <c r="R225" s="83"/>
      <c r="S225" s="83"/>
      <c r="V225" s="83"/>
      <c r="W225" s="83"/>
    </row>
    <row r="226" spans="4:23" x14ac:dyDescent="0.2">
      <c r="D226" s="68"/>
      <c r="F226" s="84"/>
      <c r="G226" s="84"/>
      <c r="H226" s="84"/>
      <c r="I226" s="84"/>
      <c r="J226" s="84"/>
      <c r="K226" s="84"/>
      <c r="N226" s="83"/>
      <c r="O226" s="83"/>
      <c r="P226" s="83"/>
      <c r="Q226" s="83"/>
      <c r="R226" s="83"/>
      <c r="S226" s="83"/>
      <c r="V226" s="83"/>
      <c r="W226" s="83"/>
    </row>
    <row r="227" spans="4:23" x14ac:dyDescent="0.2">
      <c r="D227" s="68"/>
      <c r="F227" s="84"/>
      <c r="G227" s="84"/>
      <c r="H227" s="84"/>
      <c r="I227" s="84"/>
      <c r="J227" s="84"/>
      <c r="K227" s="84"/>
      <c r="N227" s="83"/>
      <c r="O227" s="83"/>
      <c r="P227" s="83"/>
      <c r="Q227" s="83"/>
      <c r="R227" s="83"/>
      <c r="S227" s="83"/>
      <c r="V227" s="83"/>
      <c r="W227" s="83"/>
    </row>
    <row r="228" spans="4:23" x14ac:dyDescent="0.2">
      <c r="D228" s="68"/>
      <c r="F228" s="84"/>
      <c r="G228" s="84"/>
      <c r="H228" s="84"/>
      <c r="I228" s="84"/>
      <c r="J228" s="84"/>
      <c r="K228" s="84"/>
      <c r="N228" s="83"/>
      <c r="O228" s="83"/>
      <c r="P228" s="83"/>
      <c r="Q228" s="83"/>
      <c r="R228" s="83"/>
      <c r="S228" s="83"/>
      <c r="V228" s="83"/>
      <c r="W228" s="83"/>
    </row>
    <row r="229" spans="4:23" x14ac:dyDescent="0.2">
      <c r="D229" s="68"/>
      <c r="F229" s="84"/>
      <c r="G229" s="84"/>
      <c r="H229" s="84"/>
      <c r="I229" s="84"/>
      <c r="J229" s="84"/>
      <c r="K229" s="84"/>
      <c r="N229" s="83"/>
      <c r="O229" s="83"/>
      <c r="P229" s="83"/>
      <c r="Q229" s="83"/>
      <c r="R229" s="83"/>
      <c r="S229" s="83"/>
      <c r="V229" s="83"/>
      <c r="W229" s="83"/>
    </row>
    <row r="230" spans="4:23" x14ac:dyDescent="0.2">
      <c r="D230" s="68"/>
      <c r="F230" s="84"/>
      <c r="G230" s="84"/>
      <c r="H230" s="84"/>
      <c r="I230" s="84"/>
      <c r="J230" s="84"/>
      <c r="K230" s="84"/>
      <c r="N230" s="83"/>
      <c r="O230" s="83"/>
      <c r="P230" s="83"/>
      <c r="Q230" s="83"/>
      <c r="R230" s="83"/>
      <c r="S230" s="83"/>
      <c r="V230" s="83"/>
      <c r="W230" s="83"/>
    </row>
    <row r="231" spans="4:23" x14ac:dyDescent="0.2">
      <c r="D231" s="68"/>
      <c r="F231" s="84"/>
      <c r="G231" s="84"/>
      <c r="H231" s="84"/>
      <c r="I231" s="84"/>
      <c r="J231" s="84"/>
      <c r="K231" s="84"/>
      <c r="N231" s="83"/>
      <c r="O231" s="83"/>
      <c r="P231" s="83"/>
      <c r="Q231" s="83"/>
      <c r="R231" s="83"/>
      <c r="S231" s="83"/>
      <c r="V231" s="83"/>
      <c r="W231" s="83"/>
    </row>
    <row r="232" spans="4:23" x14ac:dyDescent="0.2">
      <c r="D232" s="68"/>
      <c r="F232" s="84"/>
      <c r="G232" s="84"/>
      <c r="H232" s="84"/>
      <c r="I232" s="84"/>
      <c r="J232" s="84"/>
      <c r="K232" s="84"/>
      <c r="N232" s="83"/>
      <c r="O232" s="83"/>
      <c r="P232" s="83"/>
      <c r="Q232" s="83"/>
      <c r="R232" s="83"/>
      <c r="S232" s="83"/>
      <c r="V232" s="83"/>
      <c r="W232" s="83"/>
    </row>
    <row r="233" spans="4:23" x14ac:dyDescent="0.2">
      <c r="D233" s="68"/>
      <c r="F233" s="84"/>
      <c r="G233" s="84"/>
      <c r="H233" s="84"/>
      <c r="I233" s="84"/>
      <c r="J233" s="84"/>
      <c r="K233" s="84"/>
      <c r="N233" s="83"/>
      <c r="O233" s="83"/>
      <c r="P233" s="83"/>
      <c r="Q233" s="83"/>
      <c r="R233" s="83"/>
      <c r="S233" s="83"/>
      <c r="V233" s="83"/>
      <c r="W233" s="83"/>
    </row>
    <row r="234" spans="4:23" x14ac:dyDescent="0.2">
      <c r="D234" s="68"/>
      <c r="F234" s="84"/>
      <c r="G234" s="84"/>
      <c r="H234" s="84"/>
      <c r="I234" s="84"/>
      <c r="J234" s="84"/>
      <c r="K234" s="84"/>
      <c r="N234" s="83"/>
      <c r="O234" s="83"/>
      <c r="P234" s="83"/>
      <c r="Q234" s="83"/>
      <c r="R234" s="83"/>
      <c r="S234" s="83"/>
      <c r="V234" s="83"/>
      <c r="W234" s="83"/>
    </row>
    <row r="235" spans="4:23" x14ac:dyDescent="0.2">
      <c r="D235" s="68"/>
      <c r="F235" s="84"/>
      <c r="G235" s="84"/>
      <c r="H235" s="84"/>
      <c r="I235" s="84"/>
      <c r="J235" s="84"/>
      <c r="K235" s="84"/>
      <c r="N235" s="83"/>
      <c r="O235" s="83"/>
      <c r="P235" s="83"/>
      <c r="Q235" s="83"/>
      <c r="R235" s="83"/>
      <c r="S235" s="83"/>
      <c r="V235" s="83"/>
      <c r="W235" s="83"/>
    </row>
    <row r="236" spans="4:23" x14ac:dyDescent="0.2">
      <c r="D236" s="68"/>
      <c r="F236" s="84"/>
      <c r="G236" s="84"/>
      <c r="H236" s="84"/>
      <c r="I236" s="84"/>
      <c r="J236" s="84"/>
      <c r="K236" s="84"/>
      <c r="N236" s="83"/>
      <c r="O236" s="83"/>
      <c r="P236" s="83"/>
      <c r="Q236" s="83"/>
      <c r="R236" s="83"/>
      <c r="S236" s="83"/>
      <c r="V236" s="83"/>
      <c r="W236" s="83"/>
    </row>
    <row r="237" spans="4:23" x14ac:dyDescent="0.2">
      <c r="D237" s="68"/>
      <c r="F237" s="84"/>
      <c r="G237" s="84"/>
      <c r="H237" s="84"/>
      <c r="I237" s="84"/>
      <c r="J237" s="84"/>
      <c r="K237" s="84"/>
      <c r="N237" s="83"/>
      <c r="O237" s="83"/>
      <c r="P237" s="83"/>
      <c r="Q237" s="83"/>
      <c r="R237" s="83"/>
      <c r="S237" s="83"/>
      <c r="V237" s="83"/>
      <c r="W237" s="83"/>
    </row>
    <row r="238" spans="4:23" x14ac:dyDescent="0.2">
      <c r="D238" s="68"/>
      <c r="F238" s="84"/>
      <c r="G238" s="84"/>
      <c r="H238" s="84"/>
      <c r="I238" s="84"/>
      <c r="J238" s="84"/>
      <c r="K238" s="84"/>
      <c r="N238" s="83"/>
      <c r="O238" s="83"/>
      <c r="P238" s="83"/>
      <c r="Q238" s="83"/>
      <c r="R238" s="83"/>
      <c r="S238" s="83"/>
      <c r="V238" s="83"/>
      <c r="W238" s="83"/>
    </row>
    <row r="239" spans="4:23" x14ac:dyDescent="0.2">
      <c r="D239" s="68"/>
      <c r="F239" s="84"/>
      <c r="G239" s="84"/>
      <c r="H239" s="84"/>
      <c r="I239" s="84"/>
      <c r="J239" s="84"/>
      <c r="K239" s="84"/>
      <c r="N239" s="83"/>
      <c r="O239" s="83"/>
      <c r="P239" s="83"/>
      <c r="Q239" s="83"/>
      <c r="R239" s="83"/>
      <c r="S239" s="83"/>
      <c r="V239" s="83"/>
      <c r="W239" s="83"/>
    </row>
    <row r="240" spans="4:23" x14ac:dyDescent="0.2">
      <c r="D240" s="68"/>
      <c r="F240" s="84"/>
      <c r="G240" s="84"/>
      <c r="H240" s="84"/>
      <c r="I240" s="84"/>
      <c r="J240" s="84"/>
      <c r="K240" s="84"/>
      <c r="N240" s="83"/>
      <c r="O240" s="83"/>
      <c r="P240" s="83"/>
      <c r="Q240" s="83"/>
      <c r="R240" s="83"/>
      <c r="S240" s="83"/>
      <c r="V240" s="83"/>
      <c r="W240" s="83"/>
    </row>
    <row r="241" spans="4:23" x14ac:dyDescent="0.2">
      <c r="D241" s="68"/>
      <c r="F241" s="84"/>
      <c r="G241" s="84"/>
      <c r="H241" s="84"/>
      <c r="I241" s="84"/>
      <c r="J241" s="84"/>
      <c r="K241" s="84"/>
      <c r="N241" s="83"/>
      <c r="O241" s="83"/>
      <c r="P241" s="83"/>
      <c r="Q241" s="83"/>
      <c r="R241" s="83"/>
      <c r="S241" s="83"/>
      <c r="V241" s="83"/>
      <c r="W241" s="83"/>
    </row>
    <row r="242" spans="4:23" x14ac:dyDescent="0.2">
      <c r="D242" s="68"/>
      <c r="F242" s="84"/>
      <c r="G242" s="84"/>
      <c r="H242" s="84"/>
      <c r="I242" s="84"/>
      <c r="J242" s="84"/>
      <c r="K242" s="84"/>
      <c r="N242" s="83"/>
      <c r="O242" s="83"/>
      <c r="P242" s="83"/>
      <c r="Q242" s="83"/>
      <c r="R242" s="83"/>
      <c r="S242" s="83"/>
      <c r="V242" s="83"/>
      <c r="W242" s="83"/>
    </row>
    <row r="243" spans="4:23" x14ac:dyDescent="0.2">
      <c r="D243" s="68"/>
      <c r="F243" s="84"/>
      <c r="G243" s="84"/>
      <c r="H243" s="84"/>
      <c r="I243" s="84"/>
      <c r="J243" s="84"/>
      <c r="K243" s="84"/>
      <c r="N243" s="83"/>
      <c r="O243" s="83"/>
      <c r="P243" s="83"/>
      <c r="Q243" s="83"/>
      <c r="R243" s="83"/>
      <c r="S243" s="83"/>
      <c r="V243" s="83"/>
      <c r="W243" s="83"/>
    </row>
    <row r="244" spans="4:23" x14ac:dyDescent="0.2">
      <c r="D244" s="68"/>
      <c r="F244" s="84"/>
      <c r="G244" s="84"/>
      <c r="H244" s="84"/>
      <c r="I244" s="84"/>
      <c r="J244" s="84"/>
      <c r="K244" s="84"/>
      <c r="N244" s="83"/>
      <c r="O244" s="83"/>
      <c r="P244" s="83"/>
      <c r="Q244" s="83"/>
      <c r="R244" s="83"/>
      <c r="S244" s="83"/>
      <c r="V244" s="83"/>
      <c r="W244" s="83"/>
    </row>
    <row r="245" spans="4:23" x14ac:dyDescent="0.2">
      <c r="D245" s="68"/>
      <c r="F245" s="84"/>
      <c r="G245" s="84"/>
      <c r="H245" s="84"/>
      <c r="I245" s="84"/>
      <c r="J245" s="84"/>
      <c r="K245" s="84"/>
      <c r="N245" s="83"/>
      <c r="O245" s="83"/>
      <c r="P245" s="83"/>
      <c r="Q245" s="83"/>
      <c r="R245" s="83"/>
      <c r="S245" s="83"/>
      <c r="V245" s="83"/>
      <c r="W245" s="83"/>
    </row>
    <row r="246" spans="4:23" x14ac:dyDescent="0.2">
      <c r="D246" s="68"/>
      <c r="F246" s="84"/>
      <c r="G246" s="84"/>
      <c r="H246" s="84"/>
      <c r="I246" s="84"/>
      <c r="J246" s="84"/>
      <c r="K246" s="84"/>
      <c r="N246" s="83"/>
      <c r="O246" s="83"/>
      <c r="P246" s="83"/>
      <c r="Q246" s="83"/>
      <c r="R246" s="83"/>
      <c r="S246" s="83"/>
      <c r="V246" s="83"/>
      <c r="W246" s="83"/>
    </row>
    <row r="247" spans="4:23" x14ac:dyDescent="0.2">
      <c r="D247" s="68"/>
      <c r="F247" s="84"/>
      <c r="G247" s="84"/>
      <c r="H247" s="84"/>
      <c r="I247" s="84"/>
      <c r="J247" s="84"/>
      <c r="K247" s="84"/>
      <c r="N247" s="83"/>
      <c r="O247" s="83"/>
      <c r="P247" s="83"/>
      <c r="Q247" s="83"/>
      <c r="R247" s="83"/>
      <c r="S247" s="83"/>
      <c r="V247" s="83"/>
      <c r="W247" s="83"/>
    </row>
    <row r="248" spans="4:23" x14ac:dyDescent="0.2">
      <c r="D248" s="68"/>
      <c r="F248" s="84"/>
      <c r="G248" s="84"/>
      <c r="H248" s="84"/>
      <c r="I248" s="84"/>
      <c r="J248" s="84"/>
      <c r="K248" s="84"/>
      <c r="N248" s="83"/>
      <c r="O248" s="83"/>
      <c r="P248" s="83"/>
      <c r="Q248" s="83"/>
      <c r="R248" s="83"/>
      <c r="S248" s="83"/>
      <c r="V248" s="83"/>
      <c r="W248" s="83"/>
    </row>
    <row r="249" spans="4:23" x14ac:dyDescent="0.2">
      <c r="D249" s="68"/>
      <c r="F249" s="84"/>
      <c r="G249" s="84"/>
      <c r="H249" s="84"/>
      <c r="I249" s="84"/>
      <c r="J249" s="84"/>
      <c r="K249" s="84"/>
      <c r="N249" s="83"/>
      <c r="O249" s="83"/>
      <c r="P249" s="83"/>
      <c r="Q249" s="83"/>
      <c r="R249" s="83"/>
      <c r="S249" s="83"/>
      <c r="V249" s="83"/>
      <c r="W249" s="83"/>
    </row>
    <row r="250" spans="4:23" x14ac:dyDescent="0.2">
      <c r="D250" s="68"/>
      <c r="F250" s="84"/>
      <c r="G250" s="84"/>
      <c r="H250" s="84"/>
      <c r="I250" s="84"/>
      <c r="J250" s="84"/>
      <c r="K250" s="84"/>
      <c r="N250" s="83"/>
      <c r="O250" s="83"/>
      <c r="P250" s="83"/>
      <c r="Q250" s="83"/>
      <c r="R250" s="83"/>
      <c r="S250" s="83"/>
      <c r="V250" s="83"/>
      <c r="W250" s="83"/>
    </row>
    <row r="251" spans="4:23" x14ac:dyDescent="0.2">
      <c r="D251" s="68"/>
      <c r="F251" s="84"/>
      <c r="G251" s="84"/>
      <c r="H251" s="84"/>
      <c r="I251" s="84"/>
      <c r="J251" s="84"/>
      <c r="K251" s="84"/>
      <c r="N251" s="83"/>
      <c r="O251" s="83"/>
      <c r="P251" s="83"/>
      <c r="Q251" s="83"/>
      <c r="R251" s="83"/>
      <c r="S251" s="83"/>
      <c r="V251" s="83"/>
      <c r="W251" s="83"/>
    </row>
    <row r="252" spans="4:23" x14ac:dyDescent="0.2">
      <c r="D252" s="68"/>
      <c r="F252" s="84"/>
      <c r="G252" s="84"/>
      <c r="H252" s="84"/>
      <c r="I252" s="84"/>
      <c r="J252" s="84"/>
      <c r="K252" s="84"/>
      <c r="N252" s="83"/>
      <c r="O252" s="83"/>
      <c r="P252" s="83"/>
      <c r="Q252" s="83"/>
      <c r="R252" s="83"/>
      <c r="S252" s="83"/>
      <c r="V252" s="83"/>
      <c r="W252" s="83"/>
    </row>
    <row r="253" spans="4:23" x14ac:dyDescent="0.2">
      <c r="D253" s="68"/>
      <c r="F253" s="84"/>
      <c r="G253" s="84"/>
      <c r="H253" s="84"/>
      <c r="I253" s="84"/>
      <c r="J253" s="84"/>
      <c r="K253" s="84"/>
      <c r="N253" s="83"/>
      <c r="O253" s="83"/>
      <c r="P253" s="83"/>
      <c r="Q253" s="83"/>
      <c r="R253" s="83"/>
      <c r="S253" s="83"/>
      <c r="V253" s="83"/>
      <c r="W253" s="83"/>
    </row>
    <row r="254" spans="4:23" x14ac:dyDescent="0.2">
      <c r="D254" s="68"/>
      <c r="F254" s="84"/>
      <c r="G254" s="84"/>
      <c r="H254" s="84"/>
      <c r="I254" s="84"/>
      <c r="J254" s="84"/>
      <c r="K254" s="84"/>
      <c r="N254" s="83"/>
      <c r="O254" s="83"/>
      <c r="P254" s="83"/>
      <c r="Q254" s="83"/>
      <c r="R254" s="83"/>
      <c r="S254" s="83"/>
      <c r="V254" s="83"/>
      <c r="W254" s="83"/>
    </row>
    <row r="255" spans="4:23" x14ac:dyDescent="0.2">
      <c r="D255" s="68"/>
      <c r="F255" s="84"/>
      <c r="G255" s="84"/>
      <c r="H255" s="84"/>
      <c r="I255" s="84"/>
      <c r="J255" s="84"/>
      <c r="K255" s="84"/>
      <c r="N255" s="83"/>
      <c r="O255" s="83"/>
      <c r="P255" s="83"/>
      <c r="Q255" s="83"/>
      <c r="R255" s="83"/>
      <c r="S255" s="83"/>
      <c r="V255" s="83"/>
      <c r="W255" s="83"/>
    </row>
    <row r="256" spans="4:23" x14ac:dyDescent="0.2">
      <c r="D256" s="68"/>
      <c r="F256" s="84"/>
      <c r="G256" s="84"/>
      <c r="H256" s="84"/>
      <c r="I256" s="84"/>
      <c r="J256" s="84"/>
      <c r="K256" s="84"/>
      <c r="N256" s="83"/>
      <c r="O256" s="83"/>
      <c r="P256" s="83"/>
      <c r="Q256" s="83"/>
      <c r="R256" s="83"/>
      <c r="S256" s="83"/>
      <c r="V256" s="83"/>
      <c r="W256" s="83"/>
    </row>
    <row r="257" spans="4:23" x14ac:dyDescent="0.2">
      <c r="D257" s="68"/>
      <c r="F257" s="84"/>
      <c r="G257" s="84"/>
      <c r="H257" s="84"/>
      <c r="I257" s="84"/>
      <c r="J257" s="84"/>
      <c r="K257" s="84"/>
      <c r="N257" s="83"/>
      <c r="O257" s="83"/>
      <c r="P257" s="83"/>
      <c r="Q257" s="83"/>
      <c r="R257" s="83"/>
      <c r="S257" s="83"/>
      <c r="V257" s="83"/>
      <c r="W257" s="83"/>
    </row>
    <row r="258" spans="4:23" x14ac:dyDescent="0.2">
      <c r="D258" s="68"/>
      <c r="F258" s="84"/>
      <c r="G258" s="84"/>
      <c r="H258" s="84"/>
      <c r="I258" s="84"/>
      <c r="J258" s="84"/>
      <c r="K258" s="84"/>
      <c r="N258" s="83"/>
      <c r="O258" s="83"/>
      <c r="P258" s="83"/>
      <c r="Q258" s="83"/>
      <c r="R258" s="83"/>
      <c r="S258" s="83"/>
      <c r="V258" s="83"/>
      <c r="W258" s="83"/>
    </row>
    <row r="259" spans="4:23" x14ac:dyDescent="0.2">
      <c r="D259" s="68"/>
      <c r="F259" s="84"/>
      <c r="G259" s="84"/>
      <c r="H259" s="84"/>
      <c r="I259" s="84"/>
      <c r="J259" s="84"/>
      <c r="K259" s="84"/>
      <c r="N259" s="83"/>
      <c r="O259" s="83"/>
      <c r="P259" s="83"/>
      <c r="Q259" s="83"/>
      <c r="R259" s="83"/>
      <c r="S259" s="83"/>
      <c r="V259" s="83"/>
      <c r="W259" s="83"/>
    </row>
    <row r="260" spans="4:23" x14ac:dyDescent="0.2">
      <c r="D260" s="68"/>
      <c r="F260" s="84"/>
      <c r="G260" s="84"/>
      <c r="H260" s="84"/>
      <c r="I260" s="84"/>
      <c r="J260" s="84"/>
      <c r="K260" s="84"/>
      <c r="N260" s="83"/>
      <c r="O260" s="83"/>
      <c r="P260" s="83"/>
      <c r="Q260" s="83"/>
      <c r="R260" s="83"/>
      <c r="S260" s="83"/>
      <c r="V260" s="83"/>
      <c r="W260" s="83"/>
    </row>
    <row r="261" spans="4:23" x14ac:dyDescent="0.2">
      <c r="D261" s="68"/>
      <c r="F261" s="84"/>
      <c r="G261" s="84"/>
      <c r="H261" s="84"/>
      <c r="I261" s="84"/>
      <c r="J261" s="84"/>
      <c r="K261" s="84"/>
      <c r="N261" s="83"/>
      <c r="O261" s="83"/>
      <c r="P261" s="83"/>
      <c r="Q261" s="83"/>
      <c r="R261" s="83"/>
      <c r="S261" s="83"/>
      <c r="V261" s="83"/>
      <c r="W261" s="83"/>
    </row>
    <row r="262" spans="4:23" x14ac:dyDescent="0.2">
      <c r="D262" s="68"/>
      <c r="F262" s="84"/>
      <c r="G262" s="84"/>
      <c r="H262" s="84"/>
      <c r="I262" s="84"/>
      <c r="J262" s="84"/>
      <c r="K262" s="84"/>
      <c r="N262" s="83"/>
      <c r="O262" s="83"/>
      <c r="P262" s="83"/>
      <c r="Q262" s="83"/>
      <c r="R262" s="83"/>
      <c r="S262" s="83"/>
      <c r="V262" s="83"/>
      <c r="W262" s="83"/>
    </row>
    <row r="263" spans="4:23" x14ac:dyDescent="0.2">
      <c r="D263" s="68"/>
      <c r="F263" s="84"/>
      <c r="G263" s="84"/>
      <c r="H263" s="84"/>
      <c r="I263" s="84"/>
      <c r="J263" s="84"/>
      <c r="K263" s="84"/>
      <c r="N263" s="83"/>
      <c r="O263" s="83"/>
      <c r="P263" s="83"/>
      <c r="Q263" s="83"/>
      <c r="R263" s="83"/>
      <c r="S263" s="83"/>
      <c r="V263" s="83"/>
      <c r="W263" s="83"/>
    </row>
    <row r="264" spans="4:23" x14ac:dyDescent="0.2">
      <c r="D264" s="68"/>
      <c r="F264" s="84"/>
      <c r="G264" s="84"/>
      <c r="H264" s="84"/>
      <c r="I264" s="84"/>
      <c r="J264" s="84"/>
      <c r="K264" s="84"/>
      <c r="N264" s="83"/>
      <c r="O264" s="83"/>
      <c r="P264" s="83"/>
      <c r="Q264" s="83"/>
      <c r="R264" s="83"/>
      <c r="S264" s="83"/>
      <c r="V264" s="83"/>
      <c r="W264" s="83"/>
    </row>
    <row r="265" spans="4:23" x14ac:dyDescent="0.2">
      <c r="D265" s="68"/>
      <c r="F265" s="84"/>
      <c r="G265" s="84"/>
      <c r="H265" s="84"/>
      <c r="I265" s="84"/>
      <c r="J265" s="84"/>
      <c r="K265" s="84"/>
      <c r="N265" s="83"/>
      <c r="O265" s="83"/>
      <c r="P265" s="83"/>
      <c r="Q265" s="83"/>
      <c r="R265" s="83"/>
      <c r="S265" s="83"/>
      <c r="V265" s="83"/>
      <c r="W265" s="83"/>
    </row>
    <row r="266" spans="4:23" x14ac:dyDescent="0.2">
      <c r="D266" s="68"/>
      <c r="F266" s="84"/>
      <c r="G266" s="84"/>
      <c r="H266" s="84"/>
      <c r="I266" s="84"/>
      <c r="J266" s="84"/>
      <c r="K266" s="84"/>
      <c r="N266" s="83"/>
      <c r="O266" s="83"/>
      <c r="P266" s="83"/>
      <c r="Q266" s="83"/>
      <c r="R266" s="83"/>
      <c r="S266" s="83"/>
      <c r="V266" s="83"/>
      <c r="W266" s="83"/>
    </row>
    <row r="267" spans="4:23" x14ac:dyDescent="0.2">
      <c r="D267" s="68"/>
      <c r="F267" s="84"/>
      <c r="G267" s="84"/>
      <c r="H267" s="84"/>
      <c r="I267" s="84"/>
      <c r="J267" s="84"/>
      <c r="K267" s="84"/>
      <c r="N267" s="83"/>
      <c r="O267" s="83"/>
      <c r="P267" s="83"/>
      <c r="Q267" s="83"/>
      <c r="R267" s="83"/>
      <c r="S267" s="83"/>
      <c r="V267" s="83"/>
      <c r="W267" s="83"/>
    </row>
    <row r="268" spans="4:23" x14ac:dyDescent="0.2">
      <c r="D268" s="68"/>
      <c r="F268" s="84"/>
      <c r="G268" s="84"/>
      <c r="H268" s="84"/>
      <c r="I268" s="84"/>
      <c r="J268" s="84"/>
      <c r="K268" s="84"/>
      <c r="N268" s="83"/>
      <c r="O268" s="83"/>
      <c r="P268" s="83"/>
      <c r="Q268" s="83"/>
      <c r="R268" s="83"/>
      <c r="S268" s="83"/>
      <c r="V268" s="83"/>
      <c r="W268" s="83"/>
    </row>
    <row r="269" spans="4:23" x14ac:dyDescent="0.2">
      <c r="D269" s="68"/>
      <c r="F269" s="84"/>
      <c r="G269" s="84"/>
      <c r="H269" s="84"/>
      <c r="I269" s="84"/>
      <c r="J269" s="84"/>
      <c r="K269" s="84"/>
      <c r="N269" s="83"/>
      <c r="O269" s="83"/>
      <c r="P269" s="83"/>
      <c r="Q269" s="83"/>
      <c r="R269" s="83"/>
      <c r="S269" s="83"/>
      <c r="V269" s="83"/>
      <c r="W269" s="83"/>
    </row>
    <row r="270" spans="4:23" x14ac:dyDescent="0.2">
      <c r="D270" s="68"/>
      <c r="F270" s="84"/>
      <c r="G270" s="84"/>
      <c r="H270" s="84"/>
      <c r="I270" s="84"/>
      <c r="J270" s="84"/>
      <c r="K270" s="84"/>
      <c r="N270" s="83"/>
      <c r="O270" s="83"/>
      <c r="P270" s="83"/>
      <c r="Q270" s="83"/>
      <c r="R270" s="83"/>
      <c r="S270" s="83"/>
      <c r="V270" s="83"/>
      <c r="W270" s="83"/>
    </row>
    <row r="271" spans="4:23" x14ac:dyDescent="0.2">
      <c r="D271" s="68"/>
      <c r="F271" s="84"/>
      <c r="G271" s="84"/>
      <c r="H271" s="84"/>
      <c r="I271" s="84"/>
      <c r="J271" s="84"/>
      <c r="K271" s="84"/>
      <c r="N271" s="83"/>
      <c r="O271" s="83"/>
      <c r="P271" s="83"/>
      <c r="Q271" s="83"/>
      <c r="R271" s="83"/>
      <c r="S271" s="83"/>
      <c r="V271" s="83"/>
      <c r="W271" s="83"/>
    </row>
    <row r="272" spans="4:23" x14ac:dyDescent="0.2">
      <c r="D272" s="68"/>
      <c r="F272" s="84"/>
      <c r="G272" s="84"/>
      <c r="H272" s="84"/>
      <c r="I272" s="84"/>
      <c r="J272" s="84"/>
      <c r="K272" s="84"/>
      <c r="N272" s="83"/>
      <c r="O272" s="83"/>
      <c r="P272" s="83"/>
      <c r="Q272" s="83"/>
      <c r="R272" s="83"/>
      <c r="S272" s="83"/>
      <c r="V272" s="83"/>
      <c r="W272" s="83"/>
    </row>
    <row r="273" spans="4:23" x14ac:dyDescent="0.2">
      <c r="D273" s="68"/>
      <c r="F273" s="84"/>
      <c r="G273" s="84"/>
      <c r="H273" s="84"/>
      <c r="I273" s="84"/>
      <c r="J273" s="84"/>
      <c r="K273" s="84"/>
      <c r="N273" s="83"/>
      <c r="O273" s="83"/>
      <c r="P273" s="83"/>
      <c r="Q273" s="83"/>
      <c r="R273" s="83"/>
      <c r="S273" s="83"/>
      <c r="V273" s="83"/>
      <c r="W273" s="83"/>
    </row>
    <row r="274" spans="4:23" x14ac:dyDescent="0.2">
      <c r="D274" s="68"/>
      <c r="F274" s="84"/>
      <c r="G274" s="84"/>
      <c r="H274" s="84"/>
      <c r="I274" s="84"/>
      <c r="J274" s="84"/>
      <c r="K274" s="84"/>
      <c r="N274" s="83"/>
      <c r="O274" s="83"/>
      <c r="P274" s="83"/>
      <c r="Q274" s="83"/>
      <c r="R274" s="83"/>
      <c r="S274" s="83"/>
      <c r="V274" s="83"/>
      <c r="W274" s="83"/>
    </row>
    <row r="275" spans="4:23" x14ac:dyDescent="0.2">
      <c r="D275" s="68"/>
      <c r="F275" s="84"/>
      <c r="G275" s="84"/>
      <c r="H275" s="84"/>
      <c r="I275" s="84"/>
      <c r="J275" s="84"/>
      <c r="K275" s="84"/>
      <c r="N275" s="83"/>
      <c r="O275" s="83"/>
      <c r="P275" s="83"/>
      <c r="Q275" s="83"/>
      <c r="R275" s="83"/>
      <c r="S275" s="83"/>
      <c r="V275" s="83"/>
      <c r="W275" s="83"/>
    </row>
    <row r="276" spans="4:23" x14ac:dyDescent="0.2">
      <c r="D276" s="68"/>
      <c r="F276" s="84"/>
      <c r="G276" s="84"/>
      <c r="H276" s="84"/>
      <c r="I276" s="84"/>
      <c r="J276" s="84"/>
      <c r="K276" s="84"/>
      <c r="N276" s="83"/>
      <c r="O276" s="83"/>
      <c r="P276" s="83"/>
      <c r="Q276" s="83"/>
      <c r="R276" s="83"/>
      <c r="S276" s="83"/>
      <c r="V276" s="83"/>
      <c r="W276" s="83"/>
    </row>
    <row r="277" spans="4:23" x14ac:dyDescent="0.2">
      <c r="D277" s="68"/>
      <c r="F277" s="84"/>
      <c r="G277" s="84"/>
      <c r="H277" s="84"/>
      <c r="I277" s="84"/>
      <c r="J277" s="84"/>
      <c r="K277" s="84"/>
      <c r="N277" s="83"/>
      <c r="O277" s="83"/>
      <c r="P277" s="83"/>
      <c r="Q277" s="83"/>
      <c r="R277" s="83"/>
      <c r="S277" s="83"/>
      <c r="V277" s="83"/>
      <c r="W277" s="83"/>
    </row>
    <row r="278" spans="4:23" x14ac:dyDescent="0.2">
      <c r="D278" s="68"/>
      <c r="F278" s="84"/>
      <c r="G278" s="84"/>
      <c r="H278" s="84"/>
      <c r="I278" s="84"/>
      <c r="J278" s="84"/>
      <c r="K278" s="84"/>
      <c r="N278" s="83"/>
      <c r="O278" s="83"/>
      <c r="P278" s="83"/>
      <c r="Q278" s="83"/>
      <c r="R278" s="83"/>
      <c r="S278" s="83"/>
      <c r="V278" s="83"/>
      <c r="W278" s="83"/>
    </row>
    <row r="279" spans="4:23" x14ac:dyDescent="0.2">
      <c r="D279" s="68"/>
      <c r="F279" s="84"/>
      <c r="G279" s="84"/>
      <c r="H279" s="84"/>
      <c r="I279" s="84"/>
      <c r="J279" s="84"/>
      <c r="K279" s="84"/>
      <c r="N279" s="83"/>
      <c r="O279" s="83"/>
      <c r="P279" s="83"/>
      <c r="Q279" s="83"/>
      <c r="R279" s="83"/>
      <c r="S279" s="83"/>
      <c r="V279" s="83"/>
      <c r="W279" s="83"/>
    </row>
    <row r="280" spans="4:23" x14ac:dyDescent="0.2">
      <c r="D280" s="68"/>
      <c r="F280" s="84"/>
      <c r="G280" s="84"/>
      <c r="H280" s="84"/>
      <c r="I280" s="84"/>
      <c r="J280" s="84"/>
      <c r="K280" s="84"/>
      <c r="N280" s="83"/>
      <c r="O280" s="83"/>
      <c r="P280" s="83"/>
      <c r="Q280" s="83"/>
      <c r="R280" s="83"/>
      <c r="S280" s="83"/>
      <c r="V280" s="83"/>
      <c r="W280" s="83"/>
    </row>
    <row r="281" spans="4:23" x14ac:dyDescent="0.2">
      <c r="D281" s="68"/>
      <c r="F281" s="84"/>
      <c r="G281" s="84"/>
      <c r="H281" s="84"/>
      <c r="I281" s="84"/>
      <c r="J281" s="84"/>
      <c r="K281" s="84"/>
      <c r="N281" s="83"/>
      <c r="O281" s="83"/>
      <c r="P281" s="83"/>
      <c r="Q281" s="83"/>
      <c r="R281" s="83"/>
      <c r="S281" s="83"/>
      <c r="V281" s="83"/>
      <c r="W281" s="83"/>
    </row>
    <row r="282" spans="4:23" x14ac:dyDescent="0.2">
      <c r="D282" s="68"/>
      <c r="F282" s="84"/>
      <c r="G282" s="84"/>
      <c r="H282" s="84"/>
      <c r="I282" s="84"/>
      <c r="J282" s="84"/>
      <c r="K282" s="84"/>
      <c r="N282" s="83"/>
      <c r="O282" s="83"/>
      <c r="P282" s="83"/>
      <c r="Q282" s="83"/>
      <c r="R282" s="83"/>
      <c r="S282" s="83"/>
      <c r="V282" s="83"/>
      <c r="W282" s="83"/>
    </row>
    <row r="283" spans="4:23" x14ac:dyDescent="0.2">
      <c r="D283" s="68"/>
      <c r="F283" s="84"/>
      <c r="G283" s="84"/>
      <c r="H283" s="84"/>
      <c r="I283" s="84"/>
      <c r="J283" s="84"/>
      <c r="K283" s="84"/>
      <c r="N283" s="83"/>
      <c r="O283" s="83"/>
      <c r="P283" s="83"/>
      <c r="Q283" s="83"/>
      <c r="R283" s="83"/>
      <c r="S283" s="83"/>
      <c r="V283" s="83"/>
      <c r="W283" s="83"/>
    </row>
    <row r="284" spans="4:23" x14ac:dyDescent="0.2">
      <c r="D284" s="68"/>
      <c r="F284" s="84"/>
      <c r="G284" s="84"/>
      <c r="H284" s="84"/>
      <c r="I284" s="84"/>
      <c r="J284" s="84"/>
      <c r="K284" s="84"/>
      <c r="N284" s="83"/>
      <c r="O284" s="83"/>
      <c r="P284" s="83"/>
      <c r="Q284" s="83"/>
      <c r="R284" s="83"/>
      <c r="S284" s="83"/>
      <c r="V284" s="83"/>
      <c r="W284" s="83"/>
    </row>
    <row r="285" spans="4:23" x14ac:dyDescent="0.2">
      <c r="D285" s="68"/>
      <c r="F285" s="84"/>
      <c r="G285" s="84"/>
      <c r="H285" s="84"/>
      <c r="I285" s="84"/>
      <c r="J285" s="84"/>
      <c r="K285" s="84"/>
      <c r="N285" s="83"/>
      <c r="O285" s="83"/>
      <c r="P285" s="83"/>
      <c r="Q285" s="83"/>
      <c r="R285" s="83"/>
      <c r="S285" s="83"/>
      <c r="V285" s="83"/>
      <c r="W285" s="83"/>
    </row>
    <row r="286" spans="4:23" x14ac:dyDescent="0.2">
      <c r="D286" s="68"/>
      <c r="F286" s="84"/>
      <c r="G286" s="84"/>
      <c r="H286" s="84"/>
      <c r="I286" s="84"/>
      <c r="J286" s="84"/>
      <c r="K286" s="84"/>
      <c r="N286" s="83"/>
      <c r="O286" s="83"/>
      <c r="P286" s="83"/>
      <c r="Q286" s="83"/>
      <c r="R286" s="83"/>
      <c r="S286" s="83"/>
      <c r="V286" s="83"/>
      <c r="W286" s="83"/>
    </row>
    <row r="287" spans="4:23" x14ac:dyDescent="0.2">
      <c r="D287" s="68"/>
      <c r="F287" s="84"/>
      <c r="G287" s="84"/>
      <c r="H287" s="84"/>
      <c r="I287" s="84"/>
      <c r="J287" s="84"/>
      <c r="K287" s="84"/>
      <c r="N287" s="83"/>
      <c r="O287" s="83"/>
      <c r="P287" s="83"/>
      <c r="Q287" s="83"/>
      <c r="R287" s="83"/>
      <c r="S287" s="83"/>
      <c r="V287" s="83"/>
      <c r="W287" s="83"/>
    </row>
    <row r="288" spans="4:23" x14ac:dyDescent="0.2">
      <c r="D288" s="68"/>
      <c r="F288" s="84"/>
      <c r="G288" s="84"/>
      <c r="H288" s="84"/>
      <c r="I288" s="84"/>
      <c r="J288" s="84"/>
      <c r="K288" s="84"/>
      <c r="N288" s="83"/>
      <c r="O288" s="83"/>
      <c r="P288" s="83"/>
      <c r="Q288" s="83"/>
      <c r="R288" s="83"/>
      <c r="S288" s="83"/>
      <c r="V288" s="83"/>
      <c r="W288" s="83"/>
    </row>
    <row r="289" spans="4:23" x14ac:dyDescent="0.2">
      <c r="D289" s="68"/>
      <c r="F289" s="84"/>
      <c r="G289" s="84"/>
      <c r="H289" s="84"/>
      <c r="I289" s="84"/>
      <c r="J289" s="84"/>
      <c r="K289" s="84"/>
      <c r="N289" s="83"/>
      <c r="O289" s="83"/>
      <c r="P289" s="83"/>
      <c r="Q289" s="83"/>
      <c r="R289" s="83"/>
      <c r="S289" s="83"/>
      <c r="V289" s="83"/>
      <c r="W289" s="83"/>
    </row>
    <row r="290" spans="4:23" x14ac:dyDescent="0.2">
      <c r="D290" s="68"/>
      <c r="F290" s="84"/>
      <c r="G290" s="84"/>
      <c r="H290" s="84"/>
      <c r="I290" s="84"/>
      <c r="J290" s="84"/>
      <c r="K290" s="84"/>
      <c r="N290" s="83"/>
      <c r="O290" s="83"/>
      <c r="P290" s="83"/>
      <c r="Q290" s="83"/>
      <c r="R290" s="83"/>
      <c r="S290" s="83"/>
      <c r="V290" s="83"/>
      <c r="W290" s="83"/>
    </row>
    <row r="291" spans="4:23" x14ac:dyDescent="0.2">
      <c r="D291" s="68"/>
      <c r="F291" s="84"/>
      <c r="G291" s="84"/>
      <c r="H291" s="84"/>
      <c r="I291" s="84"/>
      <c r="J291" s="84"/>
      <c r="K291" s="84"/>
      <c r="N291" s="83"/>
      <c r="O291" s="83"/>
      <c r="P291" s="83"/>
      <c r="Q291" s="83"/>
      <c r="R291" s="83"/>
      <c r="S291" s="83"/>
      <c r="V291" s="83"/>
      <c r="W291" s="83"/>
    </row>
    <row r="292" spans="4:23" x14ac:dyDescent="0.2">
      <c r="D292" s="68"/>
      <c r="F292" s="84"/>
      <c r="G292" s="84"/>
      <c r="H292" s="84"/>
      <c r="I292" s="84"/>
      <c r="J292" s="84"/>
      <c r="K292" s="84"/>
      <c r="N292" s="83"/>
      <c r="O292" s="83"/>
      <c r="P292" s="83"/>
      <c r="Q292" s="83"/>
      <c r="R292" s="83"/>
      <c r="S292" s="83"/>
      <c r="V292" s="83"/>
      <c r="W292" s="83"/>
    </row>
    <row r="293" spans="4:23" x14ac:dyDescent="0.2">
      <c r="D293" s="68"/>
      <c r="F293" s="84"/>
      <c r="G293" s="84"/>
      <c r="H293" s="84"/>
      <c r="I293" s="84"/>
      <c r="J293" s="84"/>
      <c r="K293" s="84"/>
      <c r="N293" s="83"/>
      <c r="O293" s="83"/>
      <c r="P293" s="83"/>
      <c r="Q293" s="83"/>
      <c r="R293" s="83"/>
      <c r="S293" s="83"/>
      <c r="V293" s="83"/>
      <c r="W293" s="83"/>
    </row>
    <row r="294" spans="4:23" x14ac:dyDescent="0.2">
      <c r="D294" s="68"/>
      <c r="F294" s="84"/>
      <c r="G294" s="84"/>
      <c r="H294" s="84"/>
      <c r="I294" s="84"/>
      <c r="J294" s="84"/>
      <c r="K294" s="84"/>
      <c r="N294" s="83"/>
      <c r="O294" s="83"/>
      <c r="P294" s="83"/>
      <c r="Q294" s="83"/>
      <c r="R294" s="83"/>
      <c r="S294" s="83"/>
      <c r="V294" s="83"/>
      <c r="W294" s="83"/>
    </row>
    <row r="295" spans="4:23" x14ac:dyDescent="0.2">
      <c r="D295" s="68"/>
      <c r="F295" s="84"/>
      <c r="G295" s="84"/>
      <c r="H295" s="84"/>
      <c r="I295" s="84"/>
      <c r="J295" s="84"/>
      <c r="K295" s="84"/>
      <c r="N295" s="83"/>
      <c r="O295" s="83"/>
      <c r="P295" s="83"/>
      <c r="Q295" s="83"/>
      <c r="R295" s="83"/>
      <c r="S295" s="83"/>
      <c r="V295" s="83"/>
      <c r="W295" s="83"/>
    </row>
    <row r="296" spans="4:23" x14ac:dyDescent="0.2">
      <c r="D296" s="68"/>
      <c r="F296" s="84"/>
      <c r="G296" s="84"/>
      <c r="H296" s="84"/>
      <c r="I296" s="84"/>
      <c r="J296" s="84"/>
      <c r="K296" s="84"/>
      <c r="N296" s="83"/>
      <c r="O296" s="83"/>
      <c r="P296" s="83"/>
      <c r="Q296" s="83"/>
      <c r="R296" s="83"/>
      <c r="S296" s="83"/>
      <c r="V296" s="83"/>
      <c r="W296" s="83"/>
    </row>
    <row r="297" spans="4:23" x14ac:dyDescent="0.2">
      <c r="D297" s="68"/>
      <c r="F297" s="84"/>
      <c r="G297" s="84"/>
      <c r="H297" s="84"/>
      <c r="I297" s="84"/>
      <c r="J297" s="84"/>
      <c r="K297" s="84"/>
      <c r="N297" s="83"/>
      <c r="O297" s="83"/>
      <c r="P297" s="83"/>
      <c r="Q297" s="83"/>
      <c r="R297" s="83"/>
      <c r="S297" s="83"/>
      <c r="V297" s="83"/>
      <c r="W297" s="83"/>
    </row>
    <row r="298" spans="4:23" x14ac:dyDescent="0.2">
      <c r="D298" s="68"/>
      <c r="F298" s="84"/>
      <c r="G298" s="84"/>
      <c r="H298" s="84"/>
      <c r="I298" s="84"/>
      <c r="J298" s="84"/>
      <c r="K298" s="84"/>
      <c r="N298" s="83"/>
      <c r="O298" s="83"/>
      <c r="P298" s="83"/>
      <c r="Q298" s="83"/>
      <c r="R298" s="83"/>
      <c r="S298" s="83"/>
      <c r="V298" s="83"/>
      <c r="W298" s="83"/>
    </row>
    <row r="299" spans="4:23" x14ac:dyDescent="0.2">
      <c r="D299" s="68"/>
      <c r="F299" s="84"/>
      <c r="G299" s="84"/>
      <c r="H299" s="84"/>
      <c r="I299" s="84"/>
      <c r="J299" s="84"/>
      <c r="K299" s="84"/>
      <c r="N299" s="83"/>
      <c r="O299" s="83"/>
      <c r="P299" s="83"/>
      <c r="Q299" s="83"/>
      <c r="R299" s="83"/>
      <c r="S299" s="83"/>
      <c r="V299" s="83"/>
      <c r="W299" s="83"/>
    </row>
    <row r="300" spans="4:23" x14ac:dyDescent="0.2">
      <c r="D300" s="68"/>
      <c r="F300" s="84"/>
      <c r="G300" s="84"/>
      <c r="H300" s="84"/>
      <c r="I300" s="84"/>
      <c r="J300" s="84"/>
      <c r="K300" s="84"/>
      <c r="N300" s="83"/>
      <c r="O300" s="83"/>
      <c r="P300" s="83"/>
      <c r="Q300" s="83"/>
      <c r="R300" s="83"/>
      <c r="S300" s="83"/>
      <c r="V300" s="83"/>
      <c r="W300" s="83"/>
    </row>
    <row r="301" spans="4:23" x14ac:dyDescent="0.2">
      <c r="D301" s="68"/>
      <c r="F301" s="84"/>
      <c r="G301" s="84"/>
      <c r="H301" s="84"/>
      <c r="I301" s="84"/>
      <c r="J301" s="84"/>
      <c r="K301" s="84"/>
      <c r="N301" s="83"/>
      <c r="O301" s="83"/>
      <c r="P301" s="83"/>
      <c r="Q301" s="83"/>
      <c r="R301" s="83"/>
      <c r="S301" s="83"/>
      <c r="V301" s="83"/>
      <c r="W301" s="83"/>
    </row>
    <row r="302" spans="4:23" x14ac:dyDescent="0.2">
      <c r="D302" s="68"/>
      <c r="F302" s="84"/>
      <c r="G302" s="84"/>
      <c r="H302" s="84"/>
      <c r="I302" s="84"/>
      <c r="J302" s="84"/>
      <c r="K302" s="84"/>
      <c r="N302" s="83"/>
      <c r="O302" s="83"/>
      <c r="P302" s="83"/>
      <c r="Q302" s="83"/>
      <c r="R302" s="83"/>
      <c r="S302" s="83"/>
      <c r="V302" s="83"/>
      <c r="W302" s="83"/>
    </row>
    <row r="303" spans="4:23" x14ac:dyDescent="0.2">
      <c r="D303" s="68"/>
      <c r="F303" s="84"/>
      <c r="G303" s="84"/>
      <c r="H303" s="84"/>
      <c r="I303" s="84"/>
      <c r="J303" s="84"/>
      <c r="K303" s="84"/>
      <c r="N303" s="83"/>
      <c r="O303" s="83"/>
      <c r="P303" s="83"/>
      <c r="Q303" s="83"/>
      <c r="R303" s="83"/>
      <c r="S303" s="83"/>
      <c r="V303" s="83"/>
      <c r="W303" s="83"/>
    </row>
    <row r="304" spans="4:23" x14ac:dyDescent="0.2">
      <c r="D304" s="68"/>
      <c r="F304" s="84"/>
      <c r="G304" s="84"/>
      <c r="H304" s="84"/>
      <c r="I304" s="84"/>
      <c r="J304" s="84"/>
      <c r="K304" s="84"/>
      <c r="N304" s="83"/>
      <c r="O304" s="83"/>
      <c r="P304" s="83"/>
      <c r="Q304" s="83"/>
      <c r="R304" s="83"/>
      <c r="S304" s="83"/>
      <c r="V304" s="83"/>
      <c r="W304" s="83"/>
    </row>
    <row r="305" spans="4:23" x14ac:dyDescent="0.2">
      <c r="D305" s="68"/>
      <c r="F305" s="84"/>
      <c r="G305" s="84"/>
      <c r="H305" s="84"/>
      <c r="I305" s="84"/>
      <c r="J305" s="84"/>
      <c r="K305" s="84"/>
      <c r="N305" s="83"/>
      <c r="O305" s="83"/>
      <c r="P305" s="83"/>
      <c r="Q305" s="83"/>
      <c r="R305" s="83"/>
      <c r="S305" s="83"/>
      <c r="V305" s="83"/>
      <c r="W305" s="83"/>
    </row>
    <row r="306" spans="4:23" x14ac:dyDescent="0.2">
      <c r="D306" s="68"/>
      <c r="F306" s="84"/>
      <c r="G306" s="84"/>
      <c r="H306" s="84"/>
      <c r="I306" s="84"/>
      <c r="J306" s="84"/>
      <c r="K306" s="84"/>
      <c r="N306" s="83"/>
      <c r="O306" s="83"/>
      <c r="P306" s="83"/>
      <c r="Q306" s="83"/>
      <c r="R306" s="83"/>
      <c r="S306" s="83"/>
      <c r="V306" s="83"/>
      <c r="W306" s="83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24" customWidth="1"/>
    <col min="2" max="3" width="18.7109375" style="124" customWidth="1"/>
    <col min="4" max="4" width="19.42578125" style="125"/>
    <col min="5" max="5" width="24.42578125" style="125" bestFit="1" customWidth="1"/>
    <col min="6" max="6" width="24.5703125" style="125" customWidth="1"/>
    <col min="7" max="252" width="9.140625" style="124" customWidth="1"/>
    <col min="253" max="253" width="34.28515625" style="124" customWidth="1"/>
    <col min="254" max="255" width="18.7109375" style="124" customWidth="1"/>
    <col min="256" max="16384" width="19.42578125" style="124"/>
  </cols>
  <sheetData>
    <row r="1" spans="1:6" ht="15.75" customHeight="1" x14ac:dyDescent="0.25">
      <c r="A1" s="634" t="s">
        <v>392</v>
      </c>
      <c r="B1" s="634"/>
      <c r="C1" s="634"/>
      <c r="D1" s="634"/>
      <c r="E1" s="634"/>
      <c r="F1" s="634"/>
    </row>
    <row r="3" spans="1:6" x14ac:dyDescent="0.2">
      <c r="A3" s="126"/>
      <c r="B3" s="127" t="s">
        <v>0</v>
      </c>
      <c r="C3" s="127" t="s">
        <v>1</v>
      </c>
      <c r="D3" s="127" t="s">
        <v>2</v>
      </c>
      <c r="E3" s="127" t="s">
        <v>391</v>
      </c>
      <c r="F3" s="127" t="s">
        <v>387</v>
      </c>
    </row>
    <row r="4" spans="1:6" ht="15.75" x14ac:dyDescent="0.25">
      <c r="A4" s="128" t="s">
        <v>377</v>
      </c>
      <c r="B4" s="129">
        <f>'pomocná tabuľka - príjmy 2013'!B3</f>
        <v>10611235.030000001</v>
      </c>
      <c r="C4" s="129">
        <f>'pomocná tabuľka - príjmy 2013'!C3</f>
        <v>10916798.300000001</v>
      </c>
      <c r="D4" s="130">
        <f>'pomocná tabuľka - príjmy 2013'!D3</f>
        <v>11688460</v>
      </c>
      <c r="E4" s="130">
        <f>'pomocná tabuľka - príjmy 2013'!E3</f>
        <v>11192555</v>
      </c>
      <c r="F4" s="130">
        <f>'pomocná tabuľka - príjmy 2013'!F3</f>
        <v>11690737</v>
      </c>
    </row>
    <row r="5" spans="1:6" ht="15.75" x14ac:dyDescent="0.25">
      <c r="A5" s="128" t="s">
        <v>378</v>
      </c>
      <c r="B5" s="129" t="e">
        <f>'pomocná tabuľka - výdavky 2013'!E8</f>
        <v>#REF!</v>
      </c>
      <c r="C5" s="129">
        <v>10615926</v>
      </c>
      <c r="D5" s="130" t="e">
        <f>'pomocná tabuľka - výdavky 2013'!M8</f>
        <v>#REF!</v>
      </c>
      <c r="E5" s="130">
        <f>'pomocná tabuľka - výdavky 2013'!Q8</f>
        <v>10730799.140000001</v>
      </c>
      <c r="F5" s="130" t="e">
        <f>'pomocná tabuľka - výdavky 2013'!U8</f>
        <v>#REF!</v>
      </c>
    </row>
    <row r="6" spans="1:6" ht="15.75" x14ac:dyDescent="0.25">
      <c r="A6" s="128" t="s">
        <v>379</v>
      </c>
      <c r="B6" s="129" t="e">
        <f>B4-B5</f>
        <v>#REF!</v>
      </c>
      <c r="C6" s="129">
        <f>C4-C5</f>
        <v>300872.30000000075</v>
      </c>
      <c r="D6" s="130" t="e">
        <f>D4-D5</f>
        <v>#REF!</v>
      </c>
      <c r="E6" s="130">
        <f>E4-E5</f>
        <v>461755.8599999994</v>
      </c>
      <c r="F6" s="130" t="e">
        <f>F4-F5</f>
        <v>#REF!</v>
      </c>
    </row>
    <row r="7" spans="1:6" ht="15.75" x14ac:dyDescent="0.25">
      <c r="A7" s="128"/>
      <c r="B7" s="129"/>
      <c r="C7" s="129"/>
      <c r="D7" s="130"/>
      <c r="E7" s="130"/>
      <c r="F7" s="130"/>
    </row>
    <row r="8" spans="1:6" ht="15.75" x14ac:dyDescent="0.25">
      <c r="A8" s="128" t="s">
        <v>380</v>
      </c>
      <c r="B8" s="129">
        <f>'pomocná tabuľka - príjmy 2013'!B112</f>
        <v>761844.80999999994</v>
      </c>
      <c r="C8" s="129">
        <f>'pomocná tabuľka - príjmy 2013'!C112</f>
        <v>828632.72</v>
      </c>
      <c r="D8" s="130">
        <f>'pomocná tabuľka - príjmy 2013'!D112</f>
        <v>3640369</v>
      </c>
      <c r="E8" s="130">
        <f>'pomocná tabuľka - príjmy 2013'!E112</f>
        <v>735941</v>
      </c>
      <c r="F8" s="130">
        <f>'pomocná tabuľka - príjmy 2013'!F112</f>
        <v>4291701</v>
      </c>
    </row>
    <row r="9" spans="1:6" ht="15.75" x14ac:dyDescent="0.25">
      <c r="A9" s="128" t="s">
        <v>381</v>
      </c>
      <c r="B9" s="129">
        <v>1349332</v>
      </c>
      <c r="C9" s="129">
        <v>785108</v>
      </c>
      <c r="D9" s="130" t="e">
        <f>'pomocná tabuľka - výdavky 2013'!N8</f>
        <v>#REF!</v>
      </c>
      <c r="E9" s="130">
        <f>'pomocná tabuľka - výdavky 2013'!R8</f>
        <v>957999</v>
      </c>
      <c r="F9" s="130" t="e">
        <f>'pomocná tabuľka - výdavky 2013'!V8</f>
        <v>#REF!</v>
      </c>
    </row>
    <row r="10" spans="1:6" ht="15.75" x14ac:dyDescent="0.25">
      <c r="A10" s="128" t="s">
        <v>379</v>
      </c>
      <c r="B10" s="129">
        <f>B8-B9</f>
        <v>-587487.19000000006</v>
      </c>
      <c r="C10" s="129">
        <f>C8-C9</f>
        <v>43524.719999999972</v>
      </c>
      <c r="D10" s="130" t="e">
        <f>D8-D9</f>
        <v>#REF!</v>
      </c>
      <c r="E10" s="130">
        <f>E8-E9</f>
        <v>-222058</v>
      </c>
      <c r="F10" s="130" t="e">
        <f>F8-F9</f>
        <v>#REF!</v>
      </c>
    </row>
    <row r="11" spans="1:6" ht="15.75" x14ac:dyDescent="0.25">
      <c r="A11" s="128"/>
      <c r="B11" s="129"/>
      <c r="C11" s="129"/>
      <c r="D11" s="130"/>
      <c r="E11" s="130"/>
      <c r="F11" s="130"/>
    </row>
    <row r="12" spans="1:6" ht="15.75" x14ac:dyDescent="0.25">
      <c r="A12" s="128" t="s">
        <v>127</v>
      </c>
      <c r="B12" s="129">
        <f>'pomocná tabuľka - príjmy 2013'!B129</f>
        <v>1094060.6099999999</v>
      </c>
      <c r="C12" s="129">
        <f>'pomocná tabuľka - príjmy 2013'!C129</f>
        <v>353398.41</v>
      </c>
      <c r="D12" s="130">
        <f>'pomocná tabuľka - príjmy 2013'!D129</f>
        <v>574727</v>
      </c>
      <c r="E12" s="130">
        <f>'pomocná tabuľka - príjmy 2013'!E129</f>
        <v>574727</v>
      </c>
      <c r="F12" s="130">
        <f>'pomocná tabuľka - príjmy 2013'!F129</f>
        <v>476000</v>
      </c>
    </row>
    <row r="13" spans="1:6" ht="15.75" x14ac:dyDescent="0.25">
      <c r="A13" s="128" t="s">
        <v>382</v>
      </c>
      <c r="B13" s="129">
        <v>320596</v>
      </c>
      <c r="C13" s="129" t="e">
        <f>'pomocná tabuľka - výdavky 2013'!K8</f>
        <v>#REF!</v>
      </c>
      <c r="D13" s="130" t="e">
        <f>'pomocná tabuľka - výdavky 2013'!O8</f>
        <v>#REF!</v>
      </c>
      <c r="E13" s="130">
        <f>'pomocná tabuľka - výdavky 2013'!S8</f>
        <v>654683.57999999996</v>
      </c>
      <c r="F13" s="130" t="e">
        <f>'pomocná tabuľka - výdavky 2013'!W8</f>
        <v>#REF!</v>
      </c>
    </row>
    <row r="14" spans="1:6" ht="15.75" x14ac:dyDescent="0.25">
      <c r="A14" s="131" t="s">
        <v>379</v>
      </c>
      <c r="B14" s="132">
        <f>B12-B13</f>
        <v>773464.60999999987</v>
      </c>
      <c r="C14" s="132" t="e">
        <f>C12-C13</f>
        <v>#REF!</v>
      </c>
      <c r="D14" s="133" t="e">
        <f>D12-D13</f>
        <v>#REF!</v>
      </c>
      <c r="E14" s="133">
        <f>E12-E13</f>
        <v>-79956.579999999958</v>
      </c>
      <c r="F14" s="133" t="e">
        <f>F12-F13</f>
        <v>#REF!</v>
      </c>
    </row>
    <row r="15" spans="1:6" x14ac:dyDescent="0.2">
      <c r="A15" s="134"/>
      <c r="B15" s="125"/>
      <c r="C15" s="125"/>
      <c r="D15" s="135"/>
      <c r="E15" s="135"/>
      <c r="F15" s="135"/>
    </row>
    <row r="16" spans="1:6" ht="18" x14ac:dyDescent="0.25">
      <c r="A16" s="136" t="s">
        <v>130</v>
      </c>
      <c r="B16" s="137">
        <f t="shared" ref="B16:D17" si="0">B4+B8+B12</f>
        <v>12467140.450000001</v>
      </c>
      <c r="C16" s="137">
        <f t="shared" si="0"/>
        <v>12098829.430000002</v>
      </c>
      <c r="D16" s="138">
        <f t="shared" si="0"/>
        <v>15903556</v>
      </c>
      <c r="E16" s="138">
        <f>E4+E8+E12</f>
        <v>12503223</v>
      </c>
      <c r="F16" s="138">
        <f>F4+F8+F12</f>
        <v>16458438</v>
      </c>
    </row>
    <row r="17" spans="1:6" ht="18" x14ac:dyDescent="0.25">
      <c r="A17" s="139" t="s">
        <v>383</v>
      </c>
      <c r="B17" s="140" t="e">
        <f t="shared" si="0"/>
        <v>#REF!</v>
      </c>
      <c r="C17" s="140" t="e">
        <f t="shared" si="0"/>
        <v>#REF!</v>
      </c>
      <c r="D17" s="141" t="e">
        <f t="shared" si="0"/>
        <v>#REF!</v>
      </c>
      <c r="E17" s="141">
        <f>E5+E9+E13</f>
        <v>12343481.720000001</v>
      </c>
      <c r="F17" s="141" t="e">
        <f>F5+F9+F13</f>
        <v>#REF!</v>
      </c>
    </row>
    <row r="18" spans="1:6" ht="18" x14ac:dyDescent="0.25">
      <c r="A18" s="142" t="s">
        <v>384</v>
      </c>
      <c r="B18" s="143" t="e">
        <f>B16-B17</f>
        <v>#REF!</v>
      </c>
      <c r="C18" s="143" t="e">
        <f>C16-C17</f>
        <v>#REF!</v>
      </c>
      <c r="D18" s="144" t="e">
        <f>D16-D17</f>
        <v>#REF!</v>
      </c>
      <c r="E18" s="144">
        <f>E16-E17</f>
        <v>159741.27999999933</v>
      </c>
      <c r="F18" s="144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G1"/>
    </sheetView>
  </sheetViews>
  <sheetFormatPr defaultRowHeight="15.75" x14ac:dyDescent="0.25"/>
  <cols>
    <col min="1" max="1" width="9.140625" style="579"/>
    <col min="2" max="2" width="17.140625" style="579" bestFit="1" customWidth="1"/>
    <col min="3" max="3" width="63.140625" style="579" bestFit="1" customWidth="1"/>
    <col min="4" max="4" width="16.85546875" style="579" bestFit="1" customWidth="1"/>
    <col min="5" max="7" width="14.28515625" style="579" customWidth="1"/>
  </cols>
  <sheetData>
    <row r="1" spans="1:9" ht="21" thickBot="1" x14ac:dyDescent="0.35">
      <c r="A1" s="636" t="s">
        <v>686</v>
      </c>
      <c r="B1" s="636"/>
      <c r="C1" s="636"/>
      <c r="D1" s="636"/>
      <c r="E1" s="636"/>
      <c r="F1" s="636"/>
      <c r="G1" s="636"/>
      <c r="H1" s="470"/>
      <c r="I1" s="470"/>
    </row>
    <row r="2" spans="1:9" s="469" customFormat="1" ht="53.25" customHeight="1" thickBot="1" x14ac:dyDescent="0.3">
      <c r="A2" s="637" t="s">
        <v>541</v>
      </c>
      <c r="B2" s="638"/>
      <c r="C2" s="561" t="s">
        <v>381</v>
      </c>
      <c r="D2" s="562" t="s">
        <v>520</v>
      </c>
      <c r="E2" s="580" t="s">
        <v>633</v>
      </c>
      <c r="F2" s="581" t="s">
        <v>649</v>
      </c>
      <c r="G2" s="581" t="s">
        <v>650</v>
      </c>
    </row>
    <row r="3" spans="1:9" x14ac:dyDescent="0.25">
      <c r="A3" s="640" t="s">
        <v>455</v>
      </c>
      <c r="B3" s="563" t="s">
        <v>456</v>
      </c>
      <c r="C3" s="564" t="s">
        <v>526</v>
      </c>
      <c r="D3" s="565">
        <v>85000</v>
      </c>
      <c r="E3" s="565"/>
      <c r="F3" s="566">
        <v>-10000</v>
      </c>
      <c r="G3" s="566">
        <f>D3+F3</f>
        <v>75000</v>
      </c>
    </row>
    <row r="4" spans="1:9" x14ac:dyDescent="0.25">
      <c r="A4" s="635"/>
      <c r="B4" s="567" t="s">
        <v>456</v>
      </c>
      <c r="C4" s="568" t="s">
        <v>471</v>
      </c>
      <c r="D4" s="569">
        <v>45000</v>
      </c>
      <c r="E4" s="569">
        <v>7751.6</v>
      </c>
      <c r="F4" s="570">
        <v>20000</v>
      </c>
      <c r="G4" s="566">
        <f t="shared" ref="G4:G54" si="0">D4+F4</f>
        <v>65000</v>
      </c>
    </row>
    <row r="5" spans="1:9" x14ac:dyDescent="0.25">
      <c r="A5" s="641" t="s">
        <v>457</v>
      </c>
      <c r="B5" s="567" t="s">
        <v>515</v>
      </c>
      <c r="C5" s="568" t="s">
        <v>634</v>
      </c>
      <c r="D5" s="569">
        <v>500</v>
      </c>
      <c r="E5" s="569">
        <v>498</v>
      </c>
      <c r="F5" s="570"/>
      <c r="G5" s="566">
        <f t="shared" si="0"/>
        <v>500</v>
      </c>
    </row>
    <row r="6" spans="1:9" x14ac:dyDescent="0.25">
      <c r="A6" s="642"/>
      <c r="B6" s="567" t="s">
        <v>546</v>
      </c>
      <c r="C6" s="568" t="s">
        <v>635</v>
      </c>
      <c r="D6" s="569">
        <v>3380</v>
      </c>
      <c r="E6" s="569">
        <v>3372</v>
      </c>
      <c r="F6" s="570"/>
      <c r="G6" s="566">
        <f t="shared" si="0"/>
        <v>3380</v>
      </c>
    </row>
    <row r="7" spans="1:9" x14ac:dyDescent="0.25">
      <c r="A7" s="642"/>
      <c r="B7" s="567" t="s">
        <v>458</v>
      </c>
      <c r="C7" s="568" t="s">
        <v>503</v>
      </c>
      <c r="D7" s="569">
        <v>55000</v>
      </c>
      <c r="E7" s="569"/>
      <c r="F7" s="570">
        <v>12000</v>
      </c>
      <c r="G7" s="566">
        <f t="shared" si="0"/>
        <v>67000</v>
      </c>
    </row>
    <row r="8" spans="1:9" x14ac:dyDescent="0.25">
      <c r="A8" s="642"/>
      <c r="B8" s="567" t="s">
        <v>458</v>
      </c>
      <c r="C8" s="568" t="s">
        <v>504</v>
      </c>
      <c r="D8" s="569">
        <v>1750000</v>
      </c>
      <c r="E8" s="569">
        <v>6840</v>
      </c>
      <c r="F8" s="570">
        <v>150000</v>
      </c>
      <c r="G8" s="566">
        <f t="shared" si="0"/>
        <v>1900000</v>
      </c>
    </row>
    <row r="9" spans="1:9" x14ac:dyDescent="0.25">
      <c r="A9" s="642"/>
      <c r="B9" s="567" t="s">
        <v>515</v>
      </c>
      <c r="C9" s="568" t="s">
        <v>628</v>
      </c>
      <c r="D9" s="569">
        <v>25000</v>
      </c>
      <c r="E9" s="569"/>
      <c r="F9" s="570">
        <v>15000</v>
      </c>
      <c r="G9" s="566">
        <f t="shared" si="0"/>
        <v>40000</v>
      </c>
    </row>
    <row r="10" spans="1:9" x14ac:dyDescent="0.25">
      <c r="A10" s="640"/>
      <c r="B10" s="567" t="s">
        <v>516</v>
      </c>
      <c r="C10" s="568" t="s">
        <v>542</v>
      </c>
      <c r="D10" s="569">
        <v>46305</v>
      </c>
      <c r="E10" s="569">
        <v>46304.5</v>
      </c>
      <c r="F10" s="570">
        <v>15000</v>
      </c>
      <c r="G10" s="566">
        <f t="shared" si="0"/>
        <v>61305</v>
      </c>
    </row>
    <row r="11" spans="1:9" x14ac:dyDescent="0.25">
      <c r="A11" s="571" t="s">
        <v>537</v>
      </c>
      <c r="B11" s="567" t="s">
        <v>459</v>
      </c>
      <c r="C11" s="568" t="s">
        <v>460</v>
      </c>
      <c r="D11" s="569">
        <v>252000</v>
      </c>
      <c r="E11" s="569">
        <v>18447.43</v>
      </c>
      <c r="F11" s="570">
        <v>18447</v>
      </c>
      <c r="G11" s="566">
        <f t="shared" si="0"/>
        <v>270447</v>
      </c>
    </row>
    <row r="12" spans="1:9" x14ac:dyDescent="0.25">
      <c r="A12" s="641" t="s">
        <v>496</v>
      </c>
      <c r="B12" s="567" t="s">
        <v>662</v>
      </c>
      <c r="C12" s="568" t="s">
        <v>660</v>
      </c>
      <c r="D12" s="569">
        <v>8000</v>
      </c>
      <c r="E12" s="569"/>
      <c r="F12" s="570"/>
      <c r="G12" s="566">
        <f t="shared" si="0"/>
        <v>8000</v>
      </c>
    </row>
    <row r="13" spans="1:9" x14ac:dyDescent="0.25">
      <c r="A13" s="640"/>
      <c r="B13" s="567" t="s">
        <v>466</v>
      </c>
      <c r="C13" s="568" t="s">
        <v>505</v>
      </c>
      <c r="D13" s="569">
        <v>250000</v>
      </c>
      <c r="E13" s="569"/>
      <c r="F13" s="570">
        <v>57000</v>
      </c>
      <c r="G13" s="566">
        <f t="shared" si="0"/>
        <v>307000</v>
      </c>
    </row>
    <row r="14" spans="1:9" x14ac:dyDescent="0.25">
      <c r="A14" s="635" t="s">
        <v>461</v>
      </c>
      <c r="B14" s="567" t="s">
        <v>462</v>
      </c>
      <c r="C14" s="568" t="s">
        <v>687</v>
      </c>
      <c r="D14" s="569">
        <v>210000</v>
      </c>
      <c r="E14" s="569"/>
      <c r="F14" s="570">
        <v>75000</v>
      </c>
      <c r="G14" s="566">
        <f t="shared" si="0"/>
        <v>285000</v>
      </c>
    </row>
    <row r="15" spans="1:9" x14ac:dyDescent="0.25">
      <c r="A15" s="635"/>
      <c r="B15" s="567" t="s">
        <v>462</v>
      </c>
      <c r="C15" s="568" t="s">
        <v>506</v>
      </c>
      <c r="D15" s="569">
        <v>30000</v>
      </c>
      <c r="E15" s="569">
        <v>29946.720000000001</v>
      </c>
      <c r="F15" s="570"/>
      <c r="G15" s="566">
        <f t="shared" si="0"/>
        <v>30000</v>
      </c>
    </row>
    <row r="16" spans="1:9" x14ac:dyDescent="0.25">
      <c r="A16" s="635"/>
      <c r="B16" s="567" t="s">
        <v>645</v>
      </c>
      <c r="C16" s="568" t="s">
        <v>644</v>
      </c>
      <c r="D16" s="569"/>
      <c r="E16" s="569"/>
      <c r="F16" s="570">
        <v>1898</v>
      </c>
      <c r="G16" s="566">
        <f t="shared" si="0"/>
        <v>1898</v>
      </c>
    </row>
    <row r="17" spans="1:7" x14ac:dyDescent="0.25">
      <c r="A17" s="635"/>
      <c r="B17" s="567" t="s">
        <v>636</v>
      </c>
      <c r="C17" s="568" t="s">
        <v>637</v>
      </c>
      <c r="D17" s="569">
        <v>5000</v>
      </c>
      <c r="E17" s="569">
        <v>300</v>
      </c>
      <c r="F17" s="570"/>
      <c r="G17" s="566">
        <f t="shared" si="0"/>
        <v>5000</v>
      </c>
    </row>
    <row r="18" spans="1:7" x14ac:dyDescent="0.25">
      <c r="A18" s="635"/>
      <c r="B18" s="567" t="s">
        <v>543</v>
      </c>
      <c r="C18" s="568" t="s">
        <v>527</v>
      </c>
      <c r="D18" s="569">
        <v>59000</v>
      </c>
      <c r="E18" s="569"/>
      <c r="F18" s="570">
        <v>1101000</v>
      </c>
      <c r="G18" s="566">
        <f t="shared" si="0"/>
        <v>1160000</v>
      </c>
    </row>
    <row r="19" spans="1:7" x14ac:dyDescent="0.25">
      <c r="A19" s="635" t="s">
        <v>463</v>
      </c>
      <c r="B19" s="567" t="s">
        <v>464</v>
      </c>
      <c r="C19" s="568" t="s">
        <v>528</v>
      </c>
      <c r="D19" s="569">
        <v>9000</v>
      </c>
      <c r="E19" s="569">
        <v>7609.49</v>
      </c>
      <c r="F19" s="570">
        <v>-1390</v>
      </c>
      <c r="G19" s="566">
        <f t="shared" si="0"/>
        <v>7610</v>
      </c>
    </row>
    <row r="20" spans="1:7" x14ac:dyDescent="0.25">
      <c r="A20" s="635"/>
      <c r="B20" s="567" t="s">
        <v>464</v>
      </c>
      <c r="C20" s="568" t="s">
        <v>529</v>
      </c>
      <c r="D20" s="569">
        <v>1800</v>
      </c>
      <c r="E20" s="569"/>
      <c r="F20" s="570">
        <v>765</v>
      </c>
      <c r="G20" s="566">
        <f t="shared" si="0"/>
        <v>2565</v>
      </c>
    </row>
    <row r="21" spans="1:7" x14ac:dyDescent="0.25">
      <c r="A21" s="635"/>
      <c r="B21" s="567" t="s">
        <v>464</v>
      </c>
      <c r="C21" s="568" t="s">
        <v>530</v>
      </c>
      <c r="D21" s="569">
        <v>10000</v>
      </c>
      <c r="E21" s="569"/>
      <c r="F21" s="570"/>
      <c r="G21" s="566">
        <f t="shared" si="0"/>
        <v>10000</v>
      </c>
    </row>
    <row r="22" spans="1:7" x14ac:dyDescent="0.25">
      <c r="A22" s="635"/>
      <c r="B22" s="567" t="s">
        <v>464</v>
      </c>
      <c r="C22" s="568" t="s">
        <v>678</v>
      </c>
      <c r="D22" s="569">
        <v>4300</v>
      </c>
      <c r="E22" s="569">
        <v>4300</v>
      </c>
      <c r="F22" s="570"/>
      <c r="G22" s="566">
        <f t="shared" si="0"/>
        <v>4300</v>
      </c>
    </row>
    <row r="23" spans="1:7" x14ac:dyDescent="0.25">
      <c r="A23" s="635"/>
      <c r="B23" s="567" t="s">
        <v>464</v>
      </c>
      <c r="C23" s="568" t="s">
        <v>679</v>
      </c>
      <c r="D23" s="569">
        <v>12867</v>
      </c>
      <c r="E23" s="569"/>
      <c r="F23" s="570">
        <v>40000</v>
      </c>
      <c r="G23" s="566">
        <f t="shared" ref="G23" si="1">D23+F23</f>
        <v>52867</v>
      </c>
    </row>
    <row r="24" spans="1:7" x14ac:dyDescent="0.25">
      <c r="A24" s="635"/>
      <c r="B24" s="567" t="s">
        <v>464</v>
      </c>
      <c r="C24" s="568" t="s">
        <v>677</v>
      </c>
      <c r="D24" s="569">
        <v>9000</v>
      </c>
      <c r="E24" s="569">
        <v>7609.5</v>
      </c>
      <c r="F24" s="570">
        <v>-1390</v>
      </c>
      <c r="G24" s="566">
        <f t="shared" si="0"/>
        <v>7610</v>
      </c>
    </row>
    <row r="25" spans="1:7" x14ac:dyDescent="0.25">
      <c r="A25" s="635"/>
      <c r="B25" s="567" t="s">
        <v>464</v>
      </c>
      <c r="C25" s="568" t="s">
        <v>676</v>
      </c>
      <c r="D25" s="569">
        <v>0</v>
      </c>
      <c r="E25" s="569"/>
      <c r="F25" s="570">
        <v>75000</v>
      </c>
      <c r="G25" s="566">
        <f t="shared" si="0"/>
        <v>75000</v>
      </c>
    </row>
    <row r="26" spans="1:7" x14ac:dyDescent="0.25">
      <c r="A26" s="635"/>
      <c r="B26" s="567" t="s">
        <v>464</v>
      </c>
      <c r="C26" s="568" t="s">
        <v>629</v>
      </c>
      <c r="D26" s="569">
        <v>1900</v>
      </c>
      <c r="E26" s="569"/>
      <c r="F26" s="570"/>
      <c r="G26" s="566">
        <f t="shared" si="0"/>
        <v>1900</v>
      </c>
    </row>
    <row r="27" spans="1:7" x14ac:dyDescent="0.25">
      <c r="A27" s="635"/>
      <c r="B27" s="567" t="s">
        <v>464</v>
      </c>
      <c r="C27" s="568" t="s">
        <v>507</v>
      </c>
      <c r="D27" s="569">
        <v>80000</v>
      </c>
      <c r="E27" s="569"/>
      <c r="F27" s="570"/>
      <c r="G27" s="566">
        <f t="shared" si="0"/>
        <v>80000</v>
      </c>
    </row>
    <row r="28" spans="1:7" x14ac:dyDescent="0.25">
      <c r="A28" s="635"/>
      <c r="B28" s="567" t="s">
        <v>464</v>
      </c>
      <c r="C28" s="568" t="s">
        <v>680</v>
      </c>
      <c r="D28" s="569">
        <v>25000</v>
      </c>
      <c r="E28" s="569"/>
      <c r="F28" s="570">
        <v>20000</v>
      </c>
      <c r="G28" s="566">
        <f t="shared" si="0"/>
        <v>45000</v>
      </c>
    </row>
    <row r="29" spans="1:7" x14ac:dyDescent="0.25">
      <c r="A29" s="635"/>
      <c r="B29" s="567" t="s">
        <v>464</v>
      </c>
      <c r="C29" s="568" t="s">
        <v>531</v>
      </c>
      <c r="D29" s="569">
        <v>76000</v>
      </c>
      <c r="E29" s="569"/>
      <c r="F29" s="570"/>
      <c r="G29" s="566">
        <f t="shared" si="0"/>
        <v>76000</v>
      </c>
    </row>
    <row r="30" spans="1:7" x14ac:dyDescent="0.25">
      <c r="A30" s="641" t="s">
        <v>472</v>
      </c>
      <c r="B30" s="567" t="s">
        <v>539</v>
      </c>
      <c r="C30" s="568" t="s">
        <v>540</v>
      </c>
      <c r="D30" s="569">
        <v>20000</v>
      </c>
      <c r="E30" s="569"/>
      <c r="F30" s="570"/>
      <c r="G30" s="566">
        <f t="shared" si="0"/>
        <v>20000</v>
      </c>
    </row>
    <row r="31" spans="1:7" x14ac:dyDescent="0.25">
      <c r="A31" s="642"/>
      <c r="B31" s="567" t="s">
        <v>539</v>
      </c>
      <c r="C31" s="568" t="s">
        <v>538</v>
      </c>
      <c r="D31" s="569"/>
      <c r="E31" s="569"/>
      <c r="F31" s="570"/>
      <c r="G31" s="566">
        <f t="shared" si="0"/>
        <v>0</v>
      </c>
    </row>
    <row r="32" spans="1:7" x14ac:dyDescent="0.25">
      <c r="A32" s="640"/>
      <c r="B32" s="567" t="s">
        <v>664</v>
      </c>
      <c r="C32" s="568" t="s">
        <v>665</v>
      </c>
      <c r="D32" s="569">
        <v>12500</v>
      </c>
      <c r="E32" s="569"/>
      <c r="F32" s="570"/>
      <c r="G32" s="566">
        <f t="shared" si="0"/>
        <v>12500</v>
      </c>
    </row>
    <row r="33" spans="1:7" x14ac:dyDescent="0.25">
      <c r="A33" s="641" t="s">
        <v>663</v>
      </c>
      <c r="B33" s="567" t="s">
        <v>473</v>
      </c>
      <c r="C33" s="568" t="s">
        <v>465</v>
      </c>
      <c r="D33" s="569"/>
      <c r="E33" s="569"/>
      <c r="F33" s="570"/>
      <c r="G33" s="566">
        <f t="shared" si="0"/>
        <v>0</v>
      </c>
    </row>
    <row r="34" spans="1:7" x14ac:dyDescent="0.25">
      <c r="A34" s="642"/>
      <c r="B34" s="567" t="s">
        <v>473</v>
      </c>
      <c r="C34" s="568" t="s">
        <v>508</v>
      </c>
      <c r="D34" s="569"/>
      <c r="E34" s="569"/>
      <c r="F34" s="570"/>
      <c r="G34" s="566">
        <f t="shared" si="0"/>
        <v>0</v>
      </c>
    </row>
    <row r="35" spans="1:7" x14ac:dyDescent="0.25">
      <c r="A35" s="642"/>
      <c r="B35" s="567" t="s">
        <v>509</v>
      </c>
      <c r="C35" s="568" t="s">
        <v>544</v>
      </c>
      <c r="D35" s="569">
        <v>178000</v>
      </c>
      <c r="E35" s="569"/>
      <c r="F35" s="570">
        <v>-178000</v>
      </c>
      <c r="G35" s="566">
        <f t="shared" si="0"/>
        <v>0</v>
      </c>
    </row>
    <row r="36" spans="1:7" x14ac:dyDescent="0.25">
      <c r="A36" s="640"/>
      <c r="B36" s="567" t="s">
        <v>509</v>
      </c>
      <c r="C36" s="568" t="s">
        <v>510</v>
      </c>
      <c r="D36" s="569">
        <v>85000</v>
      </c>
      <c r="E36" s="569"/>
      <c r="F36" s="570">
        <v>479000</v>
      </c>
      <c r="G36" s="566">
        <f t="shared" si="0"/>
        <v>564000</v>
      </c>
    </row>
    <row r="37" spans="1:7" x14ac:dyDescent="0.25">
      <c r="A37" s="635" t="s">
        <v>467</v>
      </c>
      <c r="B37" s="567" t="s">
        <v>466</v>
      </c>
      <c r="C37" s="568" t="s">
        <v>630</v>
      </c>
      <c r="D37" s="569">
        <v>28000</v>
      </c>
      <c r="E37" s="569"/>
      <c r="F37" s="570">
        <v>495000</v>
      </c>
      <c r="G37" s="566">
        <f t="shared" si="0"/>
        <v>523000</v>
      </c>
    </row>
    <row r="38" spans="1:7" x14ac:dyDescent="0.25">
      <c r="A38" s="635"/>
      <c r="B38" s="567" t="s">
        <v>466</v>
      </c>
      <c r="C38" s="568" t="s">
        <v>681</v>
      </c>
      <c r="D38" s="569">
        <v>10000</v>
      </c>
      <c r="E38" s="569"/>
      <c r="F38" s="570"/>
      <c r="G38" s="566">
        <f t="shared" si="0"/>
        <v>10000</v>
      </c>
    </row>
    <row r="39" spans="1:7" x14ac:dyDescent="0.25">
      <c r="A39" s="635"/>
      <c r="B39" s="567" t="s">
        <v>466</v>
      </c>
      <c r="C39" s="568" t="s">
        <v>671</v>
      </c>
      <c r="D39" s="569">
        <v>336200</v>
      </c>
      <c r="E39" s="569"/>
      <c r="F39" s="570"/>
      <c r="G39" s="566">
        <f t="shared" si="0"/>
        <v>336200</v>
      </c>
    </row>
    <row r="40" spans="1:7" x14ac:dyDescent="0.25">
      <c r="A40" s="635"/>
      <c r="B40" s="567" t="s">
        <v>656</v>
      </c>
      <c r="C40" s="568" t="s">
        <v>672</v>
      </c>
      <c r="D40" s="569"/>
      <c r="E40" s="569"/>
      <c r="F40" s="570">
        <v>65000</v>
      </c>
      <c r="G40" s="566">
        <f t="shared" si="0"/>
        <v>65000</v>
      </c>
    </row>
    <row r="41" spans="1:7" x14ac:dyDescent="0.25">
      <c r="A41" s="635"/>
      <c r="B41" s="567" t="s">
        <v>466</v>
      </c>
      <c r="C41" s="568" t="s">
        <v>682</v>
      </c>
      <c r="D41" s="569"/>
      <c r="E41" s="569"/>
      <c r="F41" s="570">
        <v>40000</v>
      </c>
      <c r="G41" s="566">
        <f t="shared" si="0"/>
        <v>40000</v>
      </c>
    </row>
    <row r="42" spans="1:7" x14ac:dyDescent="0.25">
      <c r="A42" s="635"/>
      <c r="B42" s="567" t="s">
        <v>656</v>
      </c>
      <c r="C42" s="568" t="s">
        <v>657</v>
      </c>
      <c r="D42" s="569"/>
      <c r="E42" s="569"/>
      <c r="F42" s="570">
        <v>15000</v>
      </c>
      <c r="G42" s="566">
        <f t="shared" si="0"/>
        <v>15000</v>
      </c>
    </row>
    <row r="43" spans="1:7" x14ac:dyDescent="0.25">
      <c r="A43" s="635"/>
      <c r="B43" s="567" t="s">
        <v>638</v>
      </c>
      <c r="C43" s="568" t="s">
        <v>640</v>
      </c>
      <c r="D43" s="569">
        <v>4000</v>
      </c>
      <c r="E43" s="569"/>
      <c r="F43" s="570"/>
      <c r="G43" s="566">
        <f t="shared" si="0"/>
        <v>4000</v>
      </c>
    </row>
    <row r="44" spans="1:7" x14ac:dyDescent="0.25">
      <c r="A44" s="635"/>
      <c r="B44" s="567" t="s">
        <v>661</v>
      </c>
      <c r="C44" s="568" t="s">
        <v>641</v>
      </c>
      <c r="D44" s="569">
        <v>2000</v>
      </c>
      <c r="E44" s="569"/>
      <c r="F44" s="570"/>
      <c r="G44" s="566">
        <f t="shared" si="0"/>
        <v>2000</v>
      </c>
    </row>
    <row r="45" spans="1:7" x14ac:dyDescent="0.25">
      <c r="A45" s="635"/>
      <c r="B45" s="567" t="s">
        <v>642</v>
      </c>
      <c r="C45" s="568" t="s">
        <v>639</v>
      </c>
      <c r="D45" s="569">
        <v>20000</v>
      </c>
      <c r="E45" s="569"/>
      <c r="F45" s="570"/>
      <c r="G45" s="566">
        <f t="shared" si="0"/>
        <v>20000</v>
      </c>
    </row>
    <row r="46" spans="1:7" x14ac:dyDescent="0.25">
      <c r="A46" s="635"/>
      <c r="B46" s="567" t="s">
        <v>545</v>
      </c>
      <c r="C46" s="568" t="s">
        <v>688</v>
      </c>
      <c r="D46" s="569">
        <v>20000</v>
      </c>
      <c r="E46" s="569"/>
      <c r="F46" s="570"/>
      <c r="G46" s="566">
        <f t="shared" si="0"/>
        <v>20000</v>
      </c>
    </row>
    <row r="47" spans="1:7" x14ac:dyDescent="0.25">
      <c r="A47" s="635"/>
      <c r="B47" s="567" t="s">
        <v>642</v>
      </c>
      <c r="C47" s="568" t="s">
        <v>643</v>
      </c>
      <c r="D47" s="569">
        <v>50000</v>
      </c>
      <c r="E47" s="569"/>
      <c r="F47" s="570"/>
      <c r="G47" s="566">
        <f t="shared" si="0"/>
        <v>50000</v>
      </c>
    </row>
    <row r="48" spans="1:7" x14ac:dyDescent="0.25">
      <c r="A48" s="635"/>
      <c r="B48" s="567" t="s">
        <v>466</v>
      </c>
      <c r="C48" s="568" t="s">
        <v>415</v>
      </c>
      <c r="D48" s="569">
        <v>5000</v>
      </c>
      <c r="E48" s="569"/>
      <c r="F48" s="570"/>
      <c r="G48" s="566">
        <f t="shared" si="0"/>
        <v>5000</v>
      </c>
    </row>
    <row r="49" spans="1:7" x14ac:dyDescent="0.25">
      <c r="A49" s="641" t="s">
        <v>673</v>
      </c>
      <c r="B49" s="567"/>
      <c r="C49" s="568" t="s">
        <v>674</v>
      </c>
      <c r="D49" s="569"/>
      <c r="E49" s="569"/>
      <c r="F49" s="570">
        <v>11000</v>
      </c>
      <c r="G49" s="566">
        <f t="shared" si="0"/>
        <v>11000</v>
      </c>
    </row>
    <row r="50" spans="1:7" x14ac:dyDescent="0.25">
      <c r="A50" s="640"/>
      <c r="B50" s="567"/>
      <c r="C50" s="568" t="s">
        <v>675</v>
      </c>
      <c r="D50" s="569"/>
      <c r="E50" s="569"/>
      <c r="F50" s="570">
        <v>20000</v>
      </c>
      <c r="G50" s="566">
        <f t="shared" si="0"/>
        <v>20000</v>
      </c>
    </row>
    <row r="51" spans="1:7" x14ac:dyDescent="0.25">
      <c r="A51" s="635" t="s">
        <v>476</v>
      </c>
      <c r="B51" s="567" t="s">
        <v>477</v>
      </c>
      <c r="C51" s="568" t="s">
        <v>511</v>
      </c>
      <c r="D51" s="569"/>
      <c r="E51" s="569"/>
      <c r="F51" s="570"/>
      <c r="G51" s="566">
        <f t="shared" si="0"/>
        <v>0</v>
      </c>
    </row>
    <row r="52" spans="1:7" x14ac:dyDescent="0.25">
      <c r="A52" s="635"/>
      <c r="B52" s="567" t="s">
        <v>477</v>
      </c>
      <c r="C52" s="568" t="s">
        <v>631</v>
      </c>
      <c r="D52" s="569">
        <v>1514000</v>
      </c>
      <c r="E52" s="569"/>
      <c r="F52" s="570"/>
      <c r="G52" s="566">
        <f t="shared" si="0"/>
        <v>1514000</v>
      </c>
    </row>
    <row r="53" spans="1:7" x14ac:dyDescent="0.25">
      <c r="A53" s="635"/>
      <c r="B53" s="567" t="s">
        <v>477</v>
      </c>
      <c r="C53" s="568" t="s">
        <v>512</v>
      </c>
      <c r="D53" s="569"/>
      <c r="E53" s="569"/>
      <c r="F53" s="570"/>
      <c r="G53" s="566">
        <f t="shared" si="0"/>
        <v>0</v>
      </c>
    </row>
    <row r="54" spans="1:7" x14ac:dyDescent="0.25">
      <c r="A54" s="635"/>
      <c r="B54" s="567" t="s">
        <v>477</v>
      </c>
      <c r="C54" s="568" t="s">
        <v>478</v>
      </c>
      <c r="D54" s="569"/>
      <c r="E54" s="569"/>
      <c r="F54" s="570"/>
      <c r="G54" s="566">
        <f t="shared" si="0"/>
        <v>0</v>
      </c>
    </row>
    <row r="55" spans="1:7" ht="16.5" thickBot="1" x14ac:dyDescent="0.3">
      <c r="A55" s="572" t="s">
        <v>468</v>
      </c>
      <c r="B55" s="573" t="s">
        <v>458</v>
      </c>
      <c r="C55" s="574" t="s">
        <v>469</v>
      </c>
      <c r="D55" s="575">
        <v>46448</v>
      </c>
      <c r="E55" s="575"/>
      <c r="F55" s="576">
        <v>22000</v>
      </c>
      <c r="G55" s="566">
        <f>D55+F55</f>
        <v>68448</v>
      </c>
    </row>
    <row r="56" spans="1:7" s="415" customFormat="1" ht="16.5" thickBot="1" x14ac:dyDescent="0.3">
      <c r="A56" s="637" t="s">
        <v>470</v>
      </c>
      <c r="B56" s="639"/>
      <c r="C56" s="638"/>
      <c r="D56" s="577">
        <f>SUM(D3:D55)</f>
        <v>5385200</v>
      </c>
      <c r="E56" s="577">
        <f t="shared" ref="E56" si="2">SUM(E3:E55)</f>
        <v>132979.24</v>
      </c>
      <c r="F56" s="578">
        <f>SUM(F3:F55)</f>
        <v>2557330</v>
      </c>
      <c r="G56" s="578">
        <f>SUM(G3:G55)</f>
        <v>7942530</v>
      </c>
    </row>
    <row r="57" spans="1:7" x14ac:dyDescent="0.25">
      <c r="D57" s="582"/>
      <c r="E57" s="582"/>
      <c r="F57" s="582"/>
      <c r="G57" s="582"/>
    </row>
  </sheetData>
  <mergeCells count="13">
    <mergeCell ref="A51:A54"/>
    <mergeCell ref="A1:G1"/>
    <mergeCell ref="A2:B2"/>
    <mergeCell ref="A56:C56"/>
    <mergeCell ref="A3:A4"/>
    <mergeCell ref="A14:A18"/>
    <mergeCell ref="A19:A29"/>
    <mergeCell ref="A37:A48"/>
    <mergeCell ref="A5:A10"/>
    <mergeCell ref="A12:A13"/>
    <mergeCell ref="A33:A36"/>
    <mergeCell ref="A30:A32"/>
    <mergeCell ref="A49:A50"/>
  </mergeCells>
  <pageMargins left="0.7" right="0.7" top="0.75" bottom="0.75" header="0.3" footer="0.3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sqref="A1:M1"/>
    </sheetView>
  </sheetViews>
  <sheetFormatPr defaultRowHeight="15" x14ac:dyDescent="0.25"/>
  <cols>
    <col min="2" max="2" width="23.42578125" bestFit="1" customWidth="1"/>
    <col min="4" max="4" width="10" bestFit="1" customWidth="1"/>
    <col min="6" max="8" width="10" customWidth="1"/>
    <col min="9" max="9" width="9.7109375" bestFit="1" customWidth="1"/>
  </cols>
  <sheetData>
    <row r="1" spans="1:17" ht="16.5" thickBot="1" x14ac:dyDescent="0.3">
      <c r="A1" s="646" t="s">
        <v>685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8" t="s">
        <v>547</v>
      </c>
      <c r="O1" s="649"/>
      <c r="P1" s="649"/>
      <c r="Q1" s="650"/>
    </row>
    <row r="2" spans="1:17" x14ac:dyDescent="0.25">
      <c r="A2" s="651" t="s">
        <v>548</v>
      </c>
      <c r="B2" s="654" t="s">
        <v>549</v>
      </c>
      <c r="C2" s="657" t="s">
        <v>378</v>
      </c>
      <c r="D2" s="658"/>
      <c r="E2" s="658"/>
      <c r="F2" s="658"/>
      <c r="G2" s="658"/>
      <c r="H2" s="658"/>
      <c r="I2" s="658"/>
      <c r="J2" s="659"/>
      <c r="K2" s="654" t="s">
        <v>550</v>
      </c>
      <c r="L2" s="654" t="s">
        <v>551</v>
      </c>
      <c r="M2" s="660" t="s">
        <v>552</v>
      </c>
      <c r="N2" s="663"/>
      <c r="O2" s="664"/>
      <c r="P2" s="664"/>
      <c r="Q2" s="665"/>
    </row>
    <row r="3" spans="1:17" ht="15.75" thickBot="1" x14ac:dyDescent="0.3">
      <c r="A3" s="652"/>
      <c r="B3" s="655"/>
      <c r="C3" s="669" t="s">
        <v>553</v>
      </c>
      <c r="D3" s="670"/>
      <c r="E3" s="671"/>
      <c r="F3" s="672" t="s">
        <v>554</v>
      </c>
      <c r="G3" s="673"/>
      <c r="H3" s="674"/>
      <c r="I3" s="675" t="s">
        <v>555</v>
      </c>
      <c r="J3" s="471" t="s">
        <v>556</v>
      </c>
      <c r="K3" s="655"/>
      <c r="L3" s="655"/>
      <c r="M3" s="661"/>
      <c r="N3" s="666"/>
      <c r="O3" s="667"/>
      <c r="P3" s="667"/>
      <c r="Q3" s="668"/>
    </row>
    <row r="4" spans="1:17" x14ac:dyDescent="0.25">
      <c r="A4" s="652"/>
      <c r="B4" s="655"/>
      <c r="C4" s="675" t="s">
        <v>396</v>
      </c>
      <c r="D4" s="672" t="s">
        <v>557</v>
      </c>
      <c r="E4" s="674"/>
      <c r="F4" s="678" t="s">
        <v>558</v>
      </c>
      <c r="G4" s="683" t="s">
        <v>559</v>
      </c>
      <c r="H4" s="682" t="s">
        <v>560</v>
      </c>
      <c r="I4" s="676"/>
      <c r="J4" s="685" t="s">
        <v>561</v>
      </c>
      <c r="K4" s="655"/>
      <c r="L4" s="655"/>
      <c r="M4" s="661"/>
      <c r="N4" s="472"/>
      <c r="O4" s="473"/>
      <c r="P4" s="473"/>
      <c r="Q4" s="474"/>
    </row>
    <row r="5" spans="1:17" x14ac:dyDescent="0.25">
      <c r="A5" s="652"/>
      <c r="B5" s="655"/>
      <c r="C5" s="676"/>
      <c r="D5" s="688" t="s">
        <v>562</v>
      </c>
      <c r="E5" s="690" t="s">
        <v>563</v>
      </c>
      <c r="F5" s="678"/>
      <c r="G5" s="683"/>
      <c r="H5" s="683"/>
      <c r="I5" s="676"/>
      <c r="J5" s="686"/>
      <c r="K5" s="655"/>
      <c r="L5" s="655"/>
      <c r="M5" s="661"/>
      <c r="N5" s="475" t="s">
        <v>135</v>
      </c>
      <c r="O5" s="643" t="s">
        <v>564</v>
      </c>
      <c r="P5" s="644"/>
      <c r="Q5" s="645"/>
    </row>
    <row r="6" spans="1:17" ht="15.75" thickBot="1" x14ac:dyDescent="0.3">
      <c r="A6" s="653"/>
      <c r="B6" s="656"/>
      <c r="C6" s="677"/>
      <c r="D6" s="689"/>
      <c r="E6" s="691"/>
      <c r="F6" s="679"/>
      <c r="G6" s="684"/>
      <c r="H6" s="684"/>
      <c r="I6" s="677"/>
      <c r="J6" s="687"/>
      <c r="K6" s="656"/>
      <c r="L6" s="656"/>
      <c r="M6" s="662"/>
      <c r="N6" s="476" t="s">
        <v>565</v>
      </c>
      <c r="O6" s="477" t="s">
        <v>141</v>
      </c>
      <c r="P6" s="478" t="s">
        <v>142</v>
      </c>
      <c r="Q6" s="479" t="s">
        <v>143</v>
      </c>
    </row>
    <row r="7" spans="1:17" x14ac:dyDescent="0.25">
      <c r="A7" s="480" t="s">
        <v>566</v>
      </c>
      <c r="B7" s="481"/>
      <c r="C7" s="482">
        <f>C9+C18+C25+C44</f>
        <v>3939823</v>
      </c>
      <c r="D7" s="482">
        <f>D18+D44</f>
        <v>3650331</v>
      </c>
      <c r="E7" s="482">
        <f>E9+E18+E25+E44</f>
        <v>289492</v>
      </c>
      <c r="F7" s="482">
        <f>F9+F18+F25+F8+F44</f>
        <v>3252266</v>
      </c>
      <c r="G7" s="482">
        <f>G9+G18+G25+G44</f>
        <v>390000</v>
      </c>
      <c r="H7" s="482">
        <f>H9+H18+H44</f>
        <v>532028</v>
      </c>
      <c r="I7" s="482">
        <f>I9+I18+I25+I44+I8</f>
        <v>8114117</v>
      </c>
      <c r="J7" s="482">
        <f t="shared" ref="J7:L7" si="0">J9+J18+J25</f>
        <v>6822862</v>
      </c>
      <c r="K7" s="482">
        <f>K9+K18+K25</f>
        <v>361800</v>
      </c>
      <c r="L7" s="482">
        <f t="shared" si="0"/>
        <v>362852</v>
      </c>
      <c r="M7" s="483">
        <f>M9+M18+M25+M44+M8</f>
        <v>8838769</v>
      </c>
      <c r="N7" s="560">
        <f>N9+N18+N25+N29+N43+N44+N45</f>
        <v>7986605</v>
      </c>
      <c r="O7" s="484">
        <f>O9+O18+O25+O29+O43+O45</f>
        <v>7967840</v>
      </c>
      <c r="P7" s="484">
        <f>P9+P18+P25+P29+P43</f>
        <v>18765</v>
      </c>
      <c r="Q7" s="485"/>
    </row>
    <row r="8" spans="1:17" ht="15.75" thickBot="1" x14ac:dyDescent="0.3">
      <c r="A8" s="486" t="s">
        <v>567</v>
      </c>
      <c r="B8" s="487" t="s">
        <v>568</v>
      </c>
      <c r="C8" s="488"/>
      <c r="D8" s="489"/>
      <c r="E8" s="490"/>
      <c r="F8" s="491">
        <v>4000</v>
      </c>
      <c r="G8" s="492"/>
      <c r="H8" s="492"/>
      <c r="I8" s="493">
        <f>F8</f>
        <v>4000</v>
      </c>
      <c r="J8" s="491"/>
      <c r="K8" s="491"/>
      <c r="L8" s="494"/>
      <c r="M8" s="495">
        <f>I8</f>
        <v>4000</v>
      </c>
      <c r="N8" s="496"/>
      <c r="O8" s="497"/>
      <c r="P8" s="497"/>
      <c r="Q8" s="498"/>
    </row>
    <row r="9" spans="1:17" ht="15.75" thickBot="1" x14ac:dyDescent="0.3">
      <c r="A9" s="499" t="s">
        <v>569</v>
      </c>
      <c r="B9" s="500" t="s">
        <v>570</v>
      </c>
      <c r="C9" s="501">
        <f>C10+C11+C12+C13+C14+C15+C16+C17</f>
        <v>33892</v>
      </c>
      <c r="D9" s="501"/>
      <c r="E9" s="501">
        <f t="shared" ref="E9:P9" si="1">E10+E11+E12+E13+E14+E15+E16+E17</f>
        <v>33892</v>
      </c>
      <c r="F9" s="501">
        <f t="shared" si="1"/>
        <v>1602811</v>
      </c>
      <c r="G9" s="501">
        <f t="shared" si="1"/>
        <v>103900</v>
      </c>
      <c r="H9" s="501">
        <f t="shared" si="1"/>
        <v>172232</v>
      </c>
      <c r="I9" s="501">
        <f>I10+I11+I12+I13+I14+I15+I16+I17</f>
        <v>1912835</v>
      </c>
      <c r="J9" s="501">
        <f t="shared" si="1"/>
        <v>1602811</v>
      </c>
      <c r="K9" s="501"/>
      <c r="L9" s="501">
        <f t="shared" si="1"/>
        <v>10175</v>
      </c>
      <c r="M9" s="502">
        <f t="shared" si="1"/>
        <v>1923010</v>
      </c>
      <c r="N9" s="503">
        <f t="shared" si="1"/>
        <v>1560376</v>
      </c>
      <c r="O9" s="504">
        <f t="shared" si="1"/>
        <v>1557811</v>
      </c>
      <c r="P9" s="504">
        <f t="shared" si="1"/>
        <v>2565</v>
      </c>
      <c r="Q9" s="505"/>
    </row>
    <row r="10" spans="1:17" x14ac:dyDescent="0.25">
      <c r="A10" s="506" t="s">
        <v>571</v>
      </c>
      <c r="B10" s="507" t="s">
        <v>572</v>
      </c>
      <c r="C10" s="508">
        <f>E10</f>
        <v>4073</v>
      </c>
      <c r="D10" s="509"/>
      <c r="E10" s="509">
        <v>4073</v>
      </c>
      <c r="F10" s="509">
        <v>174155</v>
      </c>
      <c r="G10" s="509">
        <v>11100</v>
      </c>
      <c r="H10" s="509">
        <f>20600+608</f>
        <v>21208</v>
      </c>
      <c r="I10" s="509">
        <f>C10+F10+G10+H10</f>
        <v>210536</v>
      </c>
      <c r="J10" s="510">
        <f>F10</f>
        <v>174155</v>
      </c>
      <c r="K10" s="510"/>
      <c r="L10" s="510">
        <v>0</v>
      </c>
      <c r="M10" s="511">
        <f>I10+L10</f>
        <v>210536</v>
      </c>
      <c r="N10" s="512">
        <f>O10+P10</f>
        <v>174155</v>
      </c>
      <c r="O10" s="513">
        <f>J10</f>
        <v>174155</v>
      </c>
      <c r="P10" s="513">
        <f t="shared" ref="P10:P17" si="2">L10</f>
        <v>0</v>
      </c>
      <c r="Q10" s="514"/>
    </row>
    <row r="11" spans="1:17" x14ac:dyDescent="0.25">
      <c r="A11" s="515" t="s">
        <v>573</v>
      </c>
      <c r="B11" s="516" t="s">
        <v>574</v>
      </c>
      <c r="C11" s="516">
        <f t="shared" ref="C11:C17" si="3">E11</f>
        <v>6568</v>
      </c>
      <c r="D11" s="517"/>
      <c r="E11" s="517">
        <v>6568</v>
      </c>
      <c r="F11" s="517">
        <v>312191</v>
      </c>
      <c r="G11" s="517">
        <v>20000</v>
      </c>
      <c r="H11" s="517">
        <f>34700+728</f>
        <v>35428</v>
      </c>
      <c r="I11" s="509">
        <f t="shared" ref="I11:I17" si="4">C11+F11+G11+H11</f>
        <v>374187</v>
      </c>
      <c r="J11" s="517">
        <f t="shared" ref="J11:J17" si="5">F11</f>
        <v>312191</v>
      </c>
      <c r="K11" s="517"/>
      <c r="L11" s="517"/>
      <c r="M11" s="511">
        <f>I11+L11</f>
        <v>374187</v>
      </c>
      <c r="N11" s="518">
        <f t="shared" ref="N11:N17" si="6">O11+P11</f>
        <v>312191</v>
      </c>
      <c r="O11" s="519">
        <f t="shared" ref="O11:O16" si="7">J11</f>
        <v>312191</v>
      </c>
      <c r="P11" s="519">
        <f t="shared" si="2"/>
        <v>0</v>
      </c>
      <c r="Q11" s="520"/>
    </row>
    <row r="12" spans="1:17" x14ac:dyDescent="0.25">
      <c r="A12" s="515" t="s">
        <v>575</v>
      </c>
      <c r="B12" s="516" t="s">
        <v>576</v>
      </c>
      <c r="C12" s="516">
        <f t="shared" si="3"/>
        <v>10888</v>
      </c>
      <c r="D12" s="517"/>
      <c r="E12" s="517">
        <v>10888</v>
      </c>
      <c r="F12" s="517">
        <v>406089</v>
      </c>
      <c r="G12" s="517">
        <v>27000</v>
      </c>
      <c r="H12" s="517">
        <f>42200+1149</f>
        <v>43349</v>
      </c>
      <c r="I12" s="509">
        <f t="shared" si="4"/>
        <v>487326</v>
      </c>
      <c r="J12" s="517">
        <f t="shared" si="5"/>
        <v>406089</v>
      </c>
      <c r="K12" s="517"/>
      <c r="L12" s="517">
        <v>7610</v>
      </c>
      <c r="M12" s="511">
        <f>I12+L12</f>
        <v>494936</v>
      </c>
      <c r="N12" s="518">
        <f t="shared" si="6"/>
        <v>406089</v>
      </c>
      <c r="O12" s="519">
        <f t="shared" si="7"/>
        <v>406089</v>
      </c>
      <c r="P12" s="519"/>
      <c r="Q12" s="520"/>
    </row>
    <row r="13" spans="1:17" x14ac:dyDescent="0.25">
      <c r="A13" s="515" t="s">
        <v>577</v>
      </c>
      <c r="B13" s="516" t="s">
        <v>578</v>
      </c>
      <c r="C13" s="516">
        <v>0</v>
      </c>
      <c r="D13" s="517"/>
      <c r="E13" s="517">
        <v>0</v>
      </c>
      <c r="F13" s="517">
        <v>0</v>
      </c>
      <c r="G13" s="517">
        <v>0</v>
      </c>
      <c r="H13" s="521"/>
      <c r="I13" s="509">
        <f t="shared" si="4"/>
        <v>0</v>
      </c>
      <c r="J13" s="517">
        <f t="shared" si="5"/>
        <v>0</v>
      </c>
      <c r="K13" s="517"/>
      <c r="L13" s="517">
        <v>0</v>
      </c>
      <c r="M13" s="511">
        <f t="shared" ref="M13:M17" si="8">I13+L13</f>
        <v>0</v>
      </c>
      <c r="N13" s="522">
        <f t="shared" si="6"/>
        <v>0</v>
      </c>
      <c r="O13" s="523">
        <f t="shared" si="7"/>
        <v>0</v>
      </c>
      <c r="P13" s="519">
        <f t="shared" si="2"/>
        <v>0</v>
      </c>
      <c r="Q13" s="520"/>
    </row>
    <row r="14" spans="1:17" x14ac:dyDescent="0.25">
      <c r="A14" s="515" t="s">
        <v>579</v>
      </c>
      <c r="B14" s="516" t="s">
        <v>580</v>
      </c>
      <c r="C14" s="516">
        <f t="shared" si="3"/>
        <v>4589</v>
      </c>
      <c r="D14" s="517"/>
      <c r="E14" s="517">
        <v>4589</v>
      </c>
      <c r="F14" s="517">
        <v>219549</v>
      </c>
      <c r="G14" s="517">
        <v>14300</v>
      </c>
      <c r="H14" s="517">
        <f>26900+334</f>
        <v>27234</v>
      </c>
      <c r="I14" s="509">
        <f t="shared" si="4"/>
        <v>265672</v>
      </c>
      <c r="J14" s="517">
        <f t="shared" si="5"/>
        <v>219549</v>
      </c>
      <c r="K14" s="517"/>
      <c r="L14" s="517"/>
      <c r="M14" s="511">
        <f t="shared" si="8"/>
        <v>265672</v>
      </c>
      <c r="N14" s="518">
        <f t="shared" si="6"/>
        <v>219549</v>
      </c>
      <c r="O14" s="519">
        <f t="shared" si="7"/>
        <v>219549</v>
      </c>
      <c r="P14" s="519"/>
      <c r="Q14" s="520"/>
    </row>
    <row r="15" spans="1:17" x14ac:dyDescent="0.25">
      <c r="A15" s="515" t="s">
        <v>581</v>
      </c>
      <c r="B15" s="516" t="s">
        <v>582</v>
      </c>
      <c r="C15" s="516">
        <f t="shared" si="3"/>
        <v>4098</v>
      </c>
      <c r="D15" s="517"/>
      <c r="E15" s="517">
        <v>4098</v>
      </c>
      <c r="F15" s="517">
        <v>227040</v>
      </c>
      <c r="G15" s="517">
        <v>16000</v>
      </c>
      <c r="H15" s="517">
        <f>22500+1783</f>
        <v>24283</v>
      </c>
      <c r="I15" s="509">
        <f t="shared" si="4"/>
        <v>271421</v>
      </c>
      <c r="J15" s="517">
        <f t="shared" si="5"/>
        <v>227040</v>
      </c>
      <c r="K15" s="517"/>
      <c r="L15" s="517">
        <v>2565</v>
      </c>
      <c r="M15" s="511">
        <f t="shared" si="8"/>
        <v>273986</v>
      </c>
      <c r="N15" s="518">
        <f t="shared" si="6"/>
        <v>229605</v>
      </c>
      <c r="O15" s="519">
        <f t="shared" si="7"/>
        <v>227040</v>
      </c>
      <c r="P15" s="519">
        <f t="shared" si="2"/>
        <v>2565</v>
      </c>
      <c r="Q15" s="520"/>
    </row>
    <row r="16" spans="1:17" x14ac:dyDescent="0.25">
      <c r="A16" s="524" t="s">
        <v>583</v>
      </c>
      <c r="B16" s="525" t="s">
        <v>584</v>
      </c>
      <c r="C16" s="525">
        <f t="shared" si="3"/>
        <v>3676</v>
      </c>
      <c r="D16" s="526"/>
      <c r="E16" s="526">
        <v>3676</v>
      </c>
      <c r="F16" s="526">
        <v>218787</v>
      </c>
      <c r="G16" s="526">
        <v>15500</v>
      </c>
      <c r="H16" s="526">
        <f>20000+730</f>
        <v>20730</v>
      </c>
      <c r="I16" s="509">
        <f t="shared" si="4"/>
        <v>258693</v>
      </c>
      <c r="J16" s="526">
        <f>F16</f>
        <v>218787</v>
      </c>
      <c r="K16" s="526"/>
      <c r="L16" s="517">
        <v>0</v>
      </c>
      <c r="M16" s="511">
        <f t="shared" si="8"/>
        <v>258693</v>
      </c>
      <c r="N16" s="518">
        <f t="shared" si="6"/>
        <v>218787</v>
      </c>
      <c r="O16" s="519">
        <f t="shared" si="7"/>
        <v>218787</v>
      </c>
      <c r="P16" s="519">
        <f t="shared" si="2"/>
        <v>0</v>
      </c>
      <c r="Q16" s="520"/>
    </row>
    <row r="17" spans="1:17" ht="15.75" thickBot="1" x14ac:dyDescent="0.3">
      <c r="A17" s="524" t="s">
        <v>585</v>
      </c>
      <c r="B17" s="525" t="s">
        <v>586</v>
      </c>
      <c r="C17" s="525">
        <f t="shared" si="3"/>
        <v>0</v>
      </c>
      <c r="D17" s="526"/>
      <c r="E17" s="526">
        <v>0</v>
      </c>
      <c r="F17" s="526">
        <v>45000</v>
      </c>
      <c r="G17" s="526">
        <v>0</v>
      </c>
      <c r="H17" s="526"/>
      <c r="I17" s="509">
        <f t="shared" si="4"/>
        <v>45000</v>
      </c>
      <c r="J17" s="527">
        <f t="shared" si="5"/>
        <v>45000</v>
      </c>
      <c r="K17" s="527"/>
      <c r="L17" s="527">
        <v>0</v>
      </c>
      <c r="M17" s="511">
        <f t="shared" si="8"/>
        <v>45000</v>
      </c>
      <c r="N17" s="496">
        <f t="shared" si="6"/>
        <v>0</v>
      </c>
      <c r="O17" s="497"/>
      <c r="P17" s="497">
        <f t="shared" si="2"/>
        <v>0</v>
      </c>
      <c r="Q17" s="498"/>
    </row>
    <row r="18" spans="1:17" ht="15.75" thickBot="1" x14ac:dyDescent="0.3">
      <c r="A18" s="528" t="s">
        <v>587</v>
      </c>
      <c r="B18" s="529" t="s">
        <v>588</v>
      </c>
      <c r="C18" s="504">
        <f t="shared" ref="C18:J18" si="9">C19+C20+C21+C22+C23+C24</f>
        <v>3848288</v>
      </c>
      <c r="D18" s="504">
        <f t="shared" si="9"/>
        <v>3598596</v>
      </c>
      <c r="E18" s="504">
        <f t="shared" si="9"/>
        <v>249692</v>
      </c>
      <c r="F18" s="504">
        <f t="shared" si="9"/>
        <v>933485</v>
      </c>
      <c r="G18" s="504">
        <f t="shared" si="9"/>
        <v>204490</v>
      </c>
      <c r="H18" s="504">
        <f t="shared" si="9"/>
        <v>353696</v>
      </c>
      <c r="I18" s="504">
        <f>I19+I20+I21+I22+I23+I24</f>
        <v>5339959</v>
      </c>
      <c r="J18" s="504">
        <f t="shared" si="9"/>
        <v>4532081</v>
      </c>
      <c r="K18" s="504">
        <f>SUM(K19:K24)</f>
        <v>361800</v>
      </c>
      <c r="L18" s="504">
        <f>L19+L20+L21+L22+L23+L24</f>
        <v>276677</v>
      </c>
      <c r="M18" s="530">
        <f>M19+M20+M21+M22+M23+M24</f>
        <v>5978436</v>
      </c>
      <c r="N18" s="503">
        <f>N19+N20+N21+N22+N23+N24</f>
        <v>4548281</v>
      </c>
      <c r="O18" s="504">
        <f>O19+O20+O21+O22+O23+O24</f>
        <v>4532081</v>
      </c>
      <c r="P18" s="504">
        <f>P19+P20+P21+P22+P23+P24</f>
        <v>16200</v>
      </c>
      <c r="Q18" s="505"/>
    </row>
    <row r="19" spans="1:17" x14ac:dyDescent="0.25">
      <c r="A19" s="506" t="s">
        <v>589</v>
      </c>
      <c r="B19" s="507" t="s">
        <v>590</v>
      </c>
      <c r="C19" s="509">
        <f>D19+E19</f>
        <v>271025</v>
      </c>
      <c r="D19" s="509">
        <v>258755</v>
      </c>
      <c r="E19" s="509">
        <v>12270</v>
      </c>
      <c r="F19" s="509">
        <v>193042</v>
      </c>
      <c r="G19" s="509">
        <v>24580</v>
      </c>
      <c r="H19" s="509">
        <f>30000+1176</f>
        <v>31176</v>
      </c>
      <c r="I19" s="509">
        <f>C19+F19+G19+H19</f>
        <v>519823</v>
      </c>
      <c r="J19" s="509">
        <f>D19+F19</f>
        <v>451797</v>
      </c>
      <c r="K19" s="509"/>
      <c r="L19" s="509">
        <v>10000</v>
      </c>
      <c r="M19" s="531">
        <f t="shared" ref="M19:M24" si="10">I19+L19+K19</f>
        <v>529823</v>
      </c>
      <c r="N19" s="512">
        <f t="shared" ref="N19:N24" si="11">O19+P19</f>
        <v>461797</v>
      </c>
      <c r="O19" s="513">
        <f>J19</f>
        <v>451797</v>
      </c>
      <c r="P19" s="513">
        <f>L19</f>
        <v>10000</v>
      </c>
      <c r="Q19" s="514"/>
    </row>
    <row r="20" spans="1:17" x14ac:dyDescent="0.25">
      <c r="A20" s="515" t="s">
        <v>591</v>
      </c>
      <c r="B20" s="516" t="s">
        <v>592</v>
      </c>
      <c r="C20" s="517">
        <f t="shared" ref="C20:C24" si="12">D20+E20</f>
        <v>616756</v>
      </c>
      <c r="D20" s="517">
        <v>591095</v>
      </c>
      <c r="E20" s="517">
        <v>25661</v>
      </c>
      <c r="F20" s="517">
        <v>135279</v>
      </c>
      <c r="G20" s="517">
        <v>26815</v>
      </c>
      <c r="H20" s="517">
        <f>52000+865</f>
        <v>52865</v>
      </c>
      <c r="I20" s="509">
        <f t="shared" ref="I20:I24" si="13">C20+F20+G20+H20</f>
        <v>831715</v>
      </c>
      <c r="J20" s="517">
        <f t="shared" ref="J20:J24" si="14">D20+F20</f>
        <v>726374</v>
      </c>
      <c r="K20" s="517">
        <v>43500</v>
      </c>
      <c r="L20" s="517">
        <v>57167</v>
      </c>
      <c r="M20" s="531">
        <f t="shared" si="10"/>
        <v>932382</v>
      </c>
      <c r="N20" s="518">
        <f t="shared" si="11"/>
        <v>730674</v>
      </c>
      <c r="O20" s="519">
        <f t="shared" ref="O20:O24" si="15">J20</f>
        <v>726374</v>
      </c>
      <c r="P20" s="513">
        <v>4300</v>
      </c>
      <c r="Q20" s="520"/>
    </row>
    <row r="21" spans="1:17" x14ac:dyDescent="0.25">
      <c r="A21" s="515" t="s">
        <v>593</v>
      </c>
      <c r="B21" s="516" t="s">
        <v>594</v>
      </c>
      <c r="C21" s="517">
        <f t="shared" si="12"/>
        <v>1031548</v>
      </c>
      <c r="D21" s="517">
        <v>967528</v>
      </c>
      <c r="E21" s="517">
        <v>64020</v>
      </c>
      <c r="F21" s="517">
        <v>259821</v>
      </c>
      <c r="G21" s="517">
        <v>50710</v>
      </c>
      <c r="H21" s="517">
        <f>100000+7824</f>
        <v>107824</v>
      </c>
      <c r="I21" s="509">
        <f t="shared" si="13"/>
        <v>1449903</v>
      </c>
      <c r="J21" s="517">
        <f t="shared" si="14"/>
        <v>1227349</v>
      </c>
      <c r="K21" s="517">
        <v>62400</v>
      </c>
      <c r="L21" s="517">
        <v>82610</v>
      </c>
      <c r="M21" s="531">
        <f t="shared" si="10"/>
        <v>1594913</v>
      </c>
      <c r="N21" s="518">
        <f t="shared" si="11"/>
        <v>1227349</v>
      </c>
      <c r="O21" s="519">
        <f t="shared" si="15"/>
        <v>1227349</v>
      </c>
      <c r="P21" s="513"/>
      <c r="Q21" s="520"/>
    </row>
    <row r="22" spans="1:17" x14ac:dyDescent="0.25">
      <c r="A22" s="515" t="s">
        <v>595</v>
      </c>
      <c r="B22" s="516" t="s">
        <v>596</v>
      </c>
      <c r="C22" s="517">
        <f t="shared" si="12"/>
        <v>747530</v>
      </c>
      <c r="D22" s="517">
        <f>674179+331</f>
        <v>674510</v>
      </c>
      <c r="E22" s="517">
        <f>71935+1085</f>
        <v>73020</v>
      </c>
      <c r="F22" s="517">
        <v>132120</v>
      </c>
      <c r="G22" s="517">
        <v>56000</v>
      </c>
      <c r="H22" s="517">
        <f>75000+4687</f>
        <v>79687</v>
      </c>
      <c r="I22" s="509">
        <f t="shared" si="13"/>
        <v>1015337</v>
      </c>
      <c r="J22" s="517">
        <f t="shared" si="14"/>
        <v>806630</v>
      </c>
      <c r="K22" s="517">
        <v>73100</v>
      </c>
      <c r="L22" s="517">
        <v>1900</v>
      </c>
      <c r="M22" s="531">
        <f t="shared" si="10"/>
        <v>1090337</v>
      </c>
      <c r="N22" s="518">
        <f t="shared" si="11"/>
        <v>808530</v>
      </c>
      <c r="O22" s="519">
        <f t="shared" si="15"/>
        <v>806630</v>
      </c>
      <c r="P22" s="513">
        <f t="shared" ref="P22" si="16">L22</f>
        <v>1900</v>
      </c>
      <c r="Q22" s="520"/>
    </row>
    <row r="23" spans="1:17" x14ac:dyDescent="0.25">
      <c r="A23" s="515" t="s">
        <v>597</v>
      </c>
      <c r="B23" s="516" t="s">
        <v>598</v>
      </c>
      <c r="C23" s="517">
        <f t="shared" si="12"/>
        <v>722846</v>
      </c>
      <c r="D23" s="517">
        <v>686351</v>
      </c>
      <c r="E23" s="517">
        <v>36495</v>
      </c>
      <c r="F23" s="517">
        <v>131352</v>
      </c>
      <c r="G23" s="517">
        <v>33200</v>
      </c>
      <c r="H23" s="517">
        <f>80000+2144</f>
        <v>82144</v>
      </c>
      <c r="I23" s="509">
        <f t="shared" si="13"/>
        <v>969542</v>
      </c>
      <c r="J23" s="517">
        <f t="shared" si="14"/>
        <v>817703</v>
      </c>
      <c r="K23" s="517">
        <v>123400</v>
      </c>
      <c r="L23" s="517">
        <v>125000</v>
      </c>
      <c r="M23" s="531">
        <f t="shared" si="10"/>
        <v>1217942</v>
      </c>
      <c r="N23" s="518">
        <f t="shared" si="11"/>
        <v>817703</v>
      </c>
      <c r="O23" s="519">
        <f t="shared" si="15"/>
        <v>817703</v>
      </c>
      <c r="P23" s="519"/>
      <c r="Q23" s="520"/>
    </row>
    <row r="24" spans="1:17" ht="15.75" thickBot="1" x14ac:dyDescent="0.3">
      <c r="A24" s="524" t="s">
        <v>599</v>
      </c>
      <c r="B24" s="525" t="s">
        <v>600</v>
      </c>
      <c r="C24" s="526">
        <f t="shared" si="12"/>
        <v>458583</v>
      </c>
      <c r="D24" s="526">
        <v>420357</v>
      </c>
      <c r="E24" s="526">
        <v>38226</v>
      </c>
      <c r="F24" s="526">
        <v>81871</v>
      </c>
      <c r="G24" s="526">
        <v>13185</v>
      </c>
      <c r="H24" s="526"/>
      <c r="I24" s="509">
        <f t="shared" si="13"/>
        <v>553639</v>
      </c>
      <c r="J24" s="526">
        <f t="shared" si="14"/>
        <v>502228</v>
      </c>
      <c r="K24" s="526">
        <v>59400</v>
      </c>
      <c r="L24" s="526"/>
      <c r="M24" s="531">
        <f t="shared" si="10"/>
        <v>613039</v>
      </c>
      <c r="N24" s="496">
        <f t="shared" si="11"/>
        <v>502228</v>
      </c>
      <c r="O24" s="497">
        <f t="shared" si="15"/>
        <v>502228</v>
      </c>
      <c r="P24" s="497"/>
      <c r="Q24" s="498"/>
    </row>
    <row r="25" spans="1:17" ht="15.75" thickBot="1" x14ac:dyDescent="0.3">
      <c r="A25" s="532" t="s">
        <v>601</v>
      </c>
      <c r="B25" s="533" t="s">
        <v>602</v>
      </c>
      <c r="C25" s="504">
        <f>C27+C28</f>
        <v>908</v>
      </c>
      <c r="D25" s="504"/>
      <c r="E25" s="504">
        <f>E26+E27+E28</f>
        <v>908</v>
      </c>
      <c r="F25" s="504">
        <f>F26+F27</f>
        <v>687970</v>
      </c>
      <c r="G25" s="504">
        <f>G26+G27</f>
        <v>71500</v>
      </c>
      <c r="H25" s="504"/>
      <c r="I25" s="504">
        <f>I26+I27+I28</f>
        <v>760378</v>
      </c>
      <c r="J25" s="504">
        <f>J26+J27</f>
        <v>687970</v>
      </c>
      <c r="K25" s="504"/>
      <c r="L25" s="504">
        <f>L26+L27</f>
        <v>76000</v>
      </c>
      <c r="M25" s="530">
        <f>M26+M27+M28</f>
        <v>836378</v>
      </c>
      <c r="N25" s="503">
        <f>N26+N27</f>
        <v>687970</v>
      </c>
      <c r="O25" s="504">
        <f>O26+O27</f>
        <v>687970</v>
      </c>
      <c r="P25" s="504">
        <f>P26+P27</f>
        <v>0</v>
      </c>
      <c r="Q25" s="505"/>
    </row>
    <row r="26" spans="1:17" x14ac:dyDescent="0.25">
      <c r="A26" s="506" t="s">
        <v>603</v>
      </c>
      <c r="B26" s="507" t="s">
        <v>604</v>
      </c>
      <c r="C26" s="509"/>
      <c r="D26" s="509"/>
      <c r="E26" s="509">
        <v>0</v>
      </c>
      <c r="F26" s="509">
        <v>490859</v>
      </c>
      <c r="G26" s="509">
        <v>29000</v>
      </c>
      <c r="H26" s="509"/>
      <c r="I26" s="509">
        <f>F26+G26</f>
        <v>519859</v>
      </c>
      <c r="J26" s="509">
        <f>F26</f>
        <v>490859</v>
      </c>
      <c r="K26" s="509"/>
      <c r="L26" s="509">
        <v>0</v>
      </c>
      <c r="M26" s="531">
        <f>I26+L26</f>
        <v>519859</v>
      </c>
      <c r="N26" s="512">
        <f>O26+P26</f>
        <v>490859</v>
      </c>
      <c r="O26" s="513">
        <f>J26</f>
        <v>490859</v>
      </c>
      <c r="P26" s="513">
        <f>L26</f>
        <v>0</v>
      </c>
      <c r="Q26" s="514"/>
    </row>
    <row r="27" spans="1:17" x14ac:dyDescent="0.25">
      <c r="A27" s="515" t="s">
        <v>605</v>
      </c>
      <c r="B27" s="516" t="s">
        <v>606</v>
      </c>
      <c r="C27" s="517">
        <f>E27</f>
        <v>576</v>
      </c>
      <c r="D27" s="517"/>
      <c r="E27" s="517">
        <v>576</v>
      </c>
      <c r="F27" s="517">
        <v>197111</v>
      </c>
      <c r="G27" s="517">
        <v>42500</v>
      </c>
      <c r="H27" s="517"/>
      <c r="I27" s="517">
        <f>C27+F27+G27</f>
        <v>240187</v>
      </c>
      <c r="J27" s="517">
        <f>F27</f>
        <v>197111</v>
      </c>
      <c r="K27" s="517"/>
      <c r="L27" s="517">
        <v>76000</v>
      </c>
      <c r="M27" s="534">
        <f>I27+L27</f>
        <v>316187</v>
      </c>
      <c r="N27" s="518">
        <f>O27+P27</f>
        <v>197111</v>
      </c>
      <c r="O27" s="519">
        <f>J27</f>
        <v>197111</v>
      </c>
      <c r="P27" s="519"/>
      <c r="Q27" s="535"/>
    </row>
    <row r="28" spans="1:17" ht="15.75" thickBot="1" x14ac:dyDescent="0.3">
      <c r="A28" s="506"/>
      <c r="B28" s="507" t="s">
        <v>607</v>
      </c>
      <c r="C28" s="509">
        <f>E28</f>
        <v>332</v>
      </c>
      <c r="D28" s="509"/>
      <c r="E28" s="509">
        <v>332</v>
      </c>
      <c r="F28" s="536"/>
      <c r="G28" s="509"/>
      <c r="H28" s="509"/>
      <c r="I28" s="509">
        <f>C28+F28+G28</f>
        <v>332</v>
      </c>
      <c r="J28" s="509"/>
      <c r="K28" s="509"/>
      <c r="L28" s="509"/>
      <c r="M28" s="531">
        <f>I28+L28</f>
        <v>332</v>
      </c>
      <c r="N28" s="512"/>
      <c r="O28" s="513"/>
      <c r="P28" s="513"/>
      <c r="Q28" s="514"/>
    </row>
    <row r="29" spans="1:17" ht="15.75" thickBot="1" x14ac:dyDescent="0.3">
      <c r="A29" s="537" t="s">
        <v>608</v>
      </c>
      <c r="B29" s="538" t="s">
        <v>609</v>
      </c>
      <c r="C29" s="539"/>
      <c r="D29" s="539"/>
      <c r="E29" s="539">
        <f>E30+E31+E32+E33+E34+E35+E36+E37+E38+E39+E40+E41+E42</f>
        <v>284492</v>
      </c>
      <c r="F29" s="539"/>
      <c r="G29" s="539"/>
      <c r="H29" s="539"/>
      <c r="I29" s="539"/>
      <c r="J29" s="539"/>
      <c r="K29" s="539"/>
      <c r="L29" s="539"/>
      <c r="M29" s="540"/>
      <c r="N29" s="503">
        <f>N30+N31+N32+N33+N34+N35+N36+N37+N38+N39+N40+N41+N42</f>
        <v>284160</v>
      </c>
      <c r="O29" s="541">
        <f>O30+O31+O32+O33+O34+O35+O36+O37+O38+O39+O40+O41+O42</f>
        <v>284160</v>
      </c>
      <c r="P29" s="542"/>
      <c r="Q29" s="543"/>
    </row>
    <row r="30" spans="1:17" x14ac:dyDescent="0.25">
      <c r="A30" s="544"/>
      <c r="B30" s="545" t="s">
        <v>610</v>
      </c>
      <c r="C30" s="509"/>
      <c r="D30" s="509"/>
      <c r="E30" s="546">
        <v>29095</v>
      </c>
      <c r="F30" s="509"/>
      <c r="G30" s="509"/>
      <c r="H30" s="509"/>
      <c r="I30" s="509"/>
      <c r="J30" s="509"/>
      <c r="K30" s="509"/>
      <c r="L30" s="509"/>
      <c r="M30" s="531"/>
      <c r="N30" s="547">
        <f>SUM(O30:Q30)</f>
        <v>29095</v>
      </c>
      <c r="O30" s="548">
        <f>E30</f>
        <v>29095</v>
      </c>
      <c r="P30" s="513"/>
      <c r="Q30" s="549"/>
    </row>
    <row r="31" spans="1:17" x14ac:dyDescent="0.25">
      <c r="A31" s="550"/>
      <c r="B31" s="551" t="s">
        <v>611</v>
      </c>
      <c r="C31" s="517"/>
      <c r="D31" s="517"/>
      <c r="E31" s="552">
        <v>39338</v>
      </c>
      <c r="F31" s="517"/>
      <c r="G31" s="517"/>
      <c r="H31" s="517"/>
      <c r="I31" s="517"/>
      <c r="J31" s="517"/>
      <c r="K31" s="517"/>
      <c r="L31" s="517"/>
      <c r="M31" s="534"/>
      <c r="N31" s="547">
        <f t="shared" ref="N31:N42" si="17">SUM(O31:Q31)</f>
        <v>39338</v>
      </c>
      <c r="O31" s="553">
        <f t="shared" ref="O31:O42" si="18">E31</f>
        <v>39338</v>
      </c>
      <c r="P31" s="519"/>
      <c r="Q31" s="535"/>
    </row>
    <row r="32" spans="1:17" x14ac:dyDescent="0.25">
      <c r="A32" s="550"/>
      <c r="B32" s="551" t="s">
        <v>612</v>
      </c>
      <c r="C32" s="517"/>
      <c r="D32" s="517"/>
      <c r="E32" s="552">
        <v>48192</v>
      </c>
      <c r="F32" s="517"/>
      <c r="G32" s="517"/>
      <c r="H32" s="517"/>
      <c r="I32" s="517"/>
      <c r="J32" s="517"/>
      <c r="K32" s="517"/>
      <c r="L32" s="517"/>
      <c r="M32" s="534"/>
      <c r="N32" s="547">
        <f t="shared" si="17"/>
        <v>48192</v>
      </c>
      <c r="O32" s="553">
        <f t="shared" si="18"/>
        <v>48192</v>
      </c>
      <c r="P32" s="519"/>
      <c r="Q32" s="535"/>
    </row>
    <row r="33" spans="1:17" x14ac:dyDescent="0.25">
      <c r="A33" s="550"/>
      <c r="B33" s="551" t="s">
        <v>613</v>
      </c>
      <c r="C33" s="517"/>
      <c r="D33" s="517"/>
      <c r="E33" s="552">
        <v>8486</v>
      </c>
      <c r="F33" s="517"/>
      <c r="G33" s="517"/>
      <c r="H33" s="517"/>
      <c r="I33" s="517"/>
      <c r="J33" s="517"/>
      <c r="K33" s="517"/>
      <c r="L33" s="517"/>
      <c r="M33" s="534"/>
      <c r="N33" s="547">
        <f t="shared" si="17"/>
        <v>8486</v>
      </c>
      <c r="O33" s="553">
        <f t="shared" si="18"/>
        <v>8486</v>
      </c>
      <c r="P33" s="519"/>
      <c r="Q33" s="535"/>
    </row>
    <row r="34" spans="1:17" x14ac:dyDescent="0.25">
      <c r="A34" s="550"/>
      <c r="B34" s="551" t="s">
        <v>614</v>
      </c>
      <c r="C34" s="517"/>
      <c r="D34" s="517"/>
      <c r="E34" s="552">
        <v>0</v>
      </c>
      <c r="F34" s="517"/>
      <c r="G34" s="517"/>
      <c r="H34" s="517"/>
      <c r="I34" s="517"/>
      <c r="J34" s="517"/>
      <c r="K34" s="517"/>
      <c r="L34" s="517"/>
      <c r="M34" s="534"/>
      <c r="N34" s="547">
        <f t="shared" si="17"/>
        <v>0</v>
      </c>
      <c r="O34" s="553">
        <f t="shared" si="18"/>
        <v>0</v>
      </c>
      <c r="P34" s="519"/>
      <c r="Q34" s="535"/>
    </row>
    <row r="35" spans="1:17" x14ac:dyDescent="0.25">
      <c r="A35" s="550"/>
      <c r="B35" s="551" t="s">
        <v>615</v>
      </c>
      <c r="C35" s="517"/>
      <c r="D35" s="517"/>
      <c r="E35" s="552">
        <v>15710</v>
      </c>
      <c r="F35" s="517"/>
      <c r="G35" s="517"/>
      <c r="H35" s="517"/>
      <c r="I35" s="517"/>
      <c r="J35" s="517"/>
      <c r="K35" s="517"/>
      <c r="L35" s="517"/>
      <c r="M35" s="534"/>
      <c r="N35" s="547">
        <f t="shared" si="17"/>
        <v>15710</v>
      </c>
      <c r="O35" s="553">
        <f t="shared" si="18"/>
        <v>15710</v>
      </c>
      <c r="P35" s="519"/>
      <c r="Q35" s="535"/>
    </row>
    <row r="36" spans="1:17" x14ac:dyDescent="0.25">
      <c r="A36" s="550"/>
      <c r="B36" s="551" t="s">
        <v>616</v>
      </c>
      <c r="C36" s="517"/>
      <c r="D36" s="517"/>
      <c r="E36" s="552">
        <v>2628</v>
      </c>
      <c r="F36" s="517"/>
      <c r="G36" s="517"/>
      <c r="H36" s="517"/>
      <c r="I36" s="517"/>
      <c r="J36" s="517"/>
      <c r="K36" s="517"/>
      <c r="L36" s="517"/>
      <c r="M36" s="534"/>
      <c r="N36" s="547">
        <f t="shared" si="17"/>
        <v>2296</v>
      </c>
      <c r="O36" s="553">
        <f>E36-E28</f>
        <v>2296</v>
      </c>
      <c r="P36" s="519"/>
      <c r="Q36" s="535"/>
    </row>
    <row r="37" spans="1:17" x14ac:dyDescent="0.25">
      <c r="A37" s="550"/>
      <c r="B37" s="551" t="s">
        <v>617</v>
      </c>
      <c r="C37" s="517"/>
      <c r="D37" s="517"/>
      <c r="E37" s="552">
        <v>90720</v>
      </c>
      <c r="F37" s="517"/>
      <c r="G37" s="517"/>
      <c r="H37" s="517"/>
      <c r="I37" s="517"/>
      <c r="J37" s="517"/>
      <c r="K37" s="517"/>
      <c r="L37" s="517"/>
      <c r="M37" s="534"/>
      <c r="N37" s="547">
        <f t="shared" si="17"/>
        <v>90720</v>
      </c>
      <c r="O37" s="553">
        <f t="shared" si="18"/>
        <v>90720</v>
      </c>
      <c r="P37" s="519"/>
      <c r="Q37" s="535"/>
    </row>
    <row r="38" spans="1:17" x14ac:dyDescent="0.25">
      <c r="A38" s="550"/>
      <c r="B38" s="551" t="s">
        <v>618</v>
      </c>
      <c r="C38" s="517"/>
      <c r="D38" s="517"/>
      <c r="E38" s="552">
        <v>23600</v>
      </c>
      <c r="F38" s="517"/>
      <c r="G38" s="517"/>
      <c r="H38" s="517"/>
      <c r="I38" s="517"/>
      <c r="J38" s="517"/>
      <c r="K38" s="517"/>
      <c r="L38" s="517"/>
      <c r="M38" s="534"/>
      <c r="N38" s="547">
        <f t="shared" si="17"/>
        <v>23600</v>
      </c>
      <c r="O38" s="553">
        <f t="shared" si="18"/>
        <v>23600</v>
      </c>
      <c r="P38" s="519"/>
      <c r="Q38" s="535"/>
    </row>
    <row r="39" spans="1:17" x14ac:dyDescent="0.25">
      <c r="A39" s="550"/>
      <c r="B39" s="551" t="s">
        <v>619</v>
      </c>
      <c r="C39" s="517"/>
      <c r="D39" s="517"/>
      <c r="E39" s="552">
        <v>22500</v>
      </c>
      <c r="F39" s="517"/>
      <c r="G39" s="517"/>
      <c r="H39" s="517"/>
      <c r="I39" s="517"/>
      <c r="J39" s="517"/>
      <c r="K39" s="517"/>
      <c r="L39" s="517"/>
      <c r="M39" s="534"/>
      <c r="N39" s="547">
        <f t="shared" si="17"/>
        <v>22500</v>
      </c>
      <c r="O39" s="553">
        <f t="shared" si="18"/>
        <v>22500</v>
      </c>
      <c r="P39" s="519"/>
      <c r="Q39" s="535"/>
    </row>
    <row r="40" spans="1:17" x14ac:dyDescent="0.25">
      <c r="A40" s="554"/>
      <c r="B40" s="551" t="s">
        <v>620</v>
      </c>
      <c r="C40" s="526"/>
      <c r="D40" s="526"/>
      <c r="E40" s="555">
        <v>0</v>
      </c>
      <c r="F40" s="526"/>
      <c r="G40" s="526"/>
      <c r="H40" s="526"/>
      <c r="I40" s="526"/>
      <c r="J40" s="526"/>
      <c r="K40" s="526"/>
      <c r="L40" s="526"/>
      <c r="M40" s="556"/>
      <c r="N40" s="547">
        <f t="shared" si="17"/>
        <v>0</v>
      </c>
      <c r="O40" s="553">
        <f t="shared" si="18"/>
        <v>0</v>
      </c>
      <c r="P40" s="519"/>
      <c r="Q40" s="535"/>
    </row>
    <row r="41" spans="1:17" x14ac:dyDescent="0.25">
      <c r="A41" s="554"/>
      <c r="B41" s="551" t="s">
        <v>621</v>
      </c>
      <c r="C41" s="526"/>
      <c r="D41" s="526"/>
      <c r="E41" s="555">
        <v>923</v>
      </c>
      <c r="F41" s="526"/>
      <c r="G41" s="526"/>
      <c r="H41" s="526"/>
      <c r="I41" s="526"/>
      <c r="J41" s="526"/>
      <c r="K41" s="526"/>
      <c r="L41" s="526"/>
      <c r="M41" s="556"/>
      <c r="N41" s="547">
        <f t="shared" si="17"/>
        <v>923</v>
      </c>
      <c r="O41" s="553">
        <f t="shared" si="18"/>
        <v>923</v>
      </c>
      <c r="P41" s="519"/>
      <c r="Q41" s="535"/>
    </row>
    <row r="42" spans="1:17" ht="15.75" thickBot="1" x14ac:dyDescent="0.3">
      <c r="A42" s="554"/>
      <c r="B42" s="551" t="s">
        <v>622</v>
      </c>
      <c r="C42" s="526"/>
      <c r="D42" s="526"/>
      <c r="E42" s="555">
        <v>3300</v>
      </c>
      <c r="F42" s="526"/>
      <c r="G42" s="526"/>
      <c r="H42" s="526"/>
      <c r="I42" s="526"/>
      <c r="J42" s="526"/>
      <c r="K42" s="526"/>
      <c r="L42" s="526"/>
      <c r="M42" s="556"/>
      <c r="N42" s="547">
        <f t="shared" si="17"/>
        <v>3300</v>
      </c>
      <c r="O42" s="557">
        <f t="shared" si="18"/>
        <v>3300</v>
      </c>
      <c r="P42" s="497"/>
      <c r="Q42" s="558"/>
    </row>
    <row r="43" spans="1:17" ht="15.75" thickBot="1" x14ac:dyDescent="0.3">
      <c r="A43" s="537" t="s">
        <v>623</v>
      </c>
      <c r="B43" s="538" t="s">
        <v>559</v>
      </c>
      <c r="C43" s="539"/>
      <c r="D43" s="539"/>
      <c r="E43" s="539"/>
      <c r="F43" s="539"/>
      <c r="G43" s="539">
        <f>G9+G18+G25</f>
        <v>379890</v>
      </c>
      <c r="H43" s="539"/>
      <c r="I43" s="539"/>
      <c r="J43" s="539"/>
      <c r="K43" s="539"/>
      <c r="L43" s="539"/>
      <c r="M43" s="540"/>
      <c r="N43" s="503">
        <f>SUM(O43:Q43)</f>
        <v>379890</v>
      </c>
      <c r="O43" s="541">
        <f>G43</f>
        <v>379890</v>
      </c>
      <c r="P43" s="504">
        <f>L43</f>
        <v>0</v>
      </c>
      <c r="Q43" s="543"/>
    </row>
    <row r="44" spans="1:17" ht="15.75" thickBot="1" x14ac:dyDescent="0.3">
      <c r="A44" s="537" t="s">
        <v>624</v>
      </c>
      <c r="B44" s="559" t="s">
        <v>295</v>
      </c>
      <c r="C44" s="539">
        <f>D44+E44</f>
        <v>56735</v>
      </c>
      <c r="D44" s="539">
        <v>51735</v>
      </c>
      <c r="E44" s="539">
        <v>5000</v>
      </c>
      <c r="F44" s="539">
        <v>24000</v>
      </c>
      <c r="G44" s="539">
        <v>10110</v>
      </c>
      <c r="H44" s="539">
        <v>6100</v>
      </c>
      <c r="I44" s="539">
        <f>D44+E44+G44+H44+F44</f>
        <v>96945</v>
      </c>
      <c r="J44" s="539"/>
      <c r="K44" s="539"/>
      <c r="L44" s="539">
        <v>0</v>
      </c>
      <c r="M44" s="540">
        <f>D44+E44+G44+H44+F44</f>
        <v>96945</v>
      </c>
      <c r="N44" s="503">
        <v>0</v>
      </c>
      <c r="O44" s="504">
        <v>0</v>
      </c>
      <c r="P44" s="542"/>
      <c r="Q44" s="543"/>
    </row>
    <row r="45" spans="1:17" ht="15.75" thickBot="1" x14ac:dyDescent="0.3">
      <c r="A45" s="537" t="s">
        <v>625</v>
      </c>
      <c r="B45" s="559" t="s">
        <v>626</v>
      </c>
      <c r="C45" s="539"/>
      <c r="D45" s="539"/>
      <c r="E45" s="539"/>
      <c r="F45" s="539"/>
      <c r="G45" s="539"/>
      <c r="H45" s="539">
        <f>H9+H18</f>
        <v>525928</v>
      </c>
      <c r="I45" s="539"/>
      <c r="J45" s="539"/>
      <c r="K45" s="539"/>
      <c r="L45" s="539"/>
      <c r="M45" s="540"/>
      <c r="N45" s="503">
        <f>O45</f>
        <v>525928</v>
      </c>
      <c r="O45" s="504">
        <f>H45</f>
        <v>525928</v>
      </c>
      <c r="P45" s="542"/>
      <c r="Q45" s="543"/>
    </row>
    <row r="46" spans="1:17" ht="15.75" thickBot="1" x14ac:dyDescent="0.3">
      <c r="A46" s="680" t="s">
        <v>627</v>
      </c>
      <c r="B46" s="681"/>
      <c r="C46" s="539">
        <f>C9+C18+C25+C44</f>
        <v>3939823</v>
      </c>
      <c r="D46" s="539">
        <f>D18+D44</f>
        <v>3650331</v>
      </c>
      <c r="E46" s="539">
        <f>E30+E31+E32+E33+E34+E35+E36+E37+E38+E39+E40+E41+E42+E44</f>
        <v>289492</v>
      </c>
      <c r="F46" s="539">
        <f>F9+F18+F25+F8+F44</f>
        <v>3252266</v>
      </c>
      <c r="G46" s="539">
        <f>G9+G18+G25+G44</f>
        <v>390000</v>
      </c>
      <c r="H46" s="539">
        <f>H9+H18+H44</f>
        <v>532028</v>
      </c>
      <c r="I46" s="539">
        <f>I9+I18+I25+I8+I44</f>
        <v>8114117</v>
      </c>
      <c r="J46" s="539">
        <f t="shared" ref="J46:L46" si="19">J9+J18+J25</f>
        <v>6822862</v>
      </c>
      <c r="K46" s="539">
        <f>K9+K18+K25+K44</f>
        <v>361800</v>
      </c>
      <c r="L46" s="539">
        <f t="shared" si="19"/>
        <v>362852</v>
      </c>
      <c r="M46" s="540">
        <f>M9+M18+M25+M8+M44</f>
        <v>8838769</v>
      </c>
      <c r="N46" s="503">
        <f>N45+N43+N29+N25+N18+N9</f>
        <v>7986605</v>
      </c>
      <c r="O46" s="504">
        <f>O45+O43+O29+O25+O18+O9</f>
        <v>7967840</v>
      </c>
      <c r="P46" s="504">
        <f>P9+P18+P25</f>
        <v>18765</v>
      </c>
      <c r="Q46" s="543"/>
    </row>
    <row r="47" spans="1:17" x14ac:dyDescent="0.25">
      <c r="M47" s="1"/>
      <c r="N47" s="1"/>
    </row>
  </sheetData>
  <mergeCells count="22">
    <mergeCell ref="A46:B46"/>
    <mergeCell ref="H4:H6"/>
    <mergeCell ref="J4:J6"/>
    <mergeCell ref="D5:D6"/>
    <mergeCell ref="E5:E6"/>
    <mergeCell ref="G4:G6"/>
    <mergeCell ref="O5:Q5"/>
    <mergeCell ref="A1:M1"/>
    <mergeCell ref="N1:Q1"/>
    <mergeCell ref="A2:A6"/>
    <mergeCell ref="B2:B6"/>
    <mergeCell ref="C2:J2"/>
    <mergeCell ref="K2:K6"/>
    <mergeCell ref="L2:L6"/>
    <mergeCell ref="M2:M6"/>
    <mergeCell ref="N2:Q3"/>
    <mergeCell ref="C3:E3"/>
    <mergeCell ref="F3:H3"/>
    <mergeCell ref="I3:I6"/>
    <mergeCell ref="C4:C6"/>
    <mergeCell ref="D4:E4"/>
    <mergeCell ref="F4:F6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sumár </vt:lpstr>
      <vt:lpstr>pomocná tabuľka - príjmy 2013</vt:lpstr>
      <vt:lpstr>pomocná tabuľka - výdavky 2013</vt:lpstr>
      <vt:lpstr>pomocná tabuľka - sumár 2013</vt:lpstr>
      <vt:lpstr>investície</vt:lpstr>
      <vt:lpstr>Program 9. Vzdelávanie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kovacikova</cp:lastModifiedBy>
  <cp:lastPrinted>2018-06-12T11:05:46Z</cp:lastPrinted>
  <dcterms:created xsi:type="dcterms:W3CDTF">2013-01-26T12:47:58Z</dcterms:created>
  <dcterms:modified xsi:type="dcterms:W3CDTF">2018-06-12T11:06:04Z</dcterms:modified>
</cp:coreProperties>
</file>