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kovacikova\AppData\Local\Microsoft\Windows\INetCache\Content.Outlook\56SZU774\"/>
    </mc:Choice>
  </mc:AlternateContent>
  <xr:revisionPtr revIDLastSave="0" documentId="13_ncr:1_{A1803B75-5CA1-4618-B50B-1CE43D595CFA}" xr6:coauthVersionLast="47" xr6:coauthVersionMax="47" xr10:uidLastSave="{00000000-0000-0000-0000-000000000000}"/>
  <bookViews>
    <workbookView xWindow="-120" yWindow="-120" windowWidth="29040" windowHeight="15840" tabRatio="638" xr2:uid="{00000000-000D-0000-FFFF-FFFF00000000}"/>
  </bookViews>
  <sheets>
    <sheet name="príjmy " sheetId="5" r:id="rId1"/>
    <sheet name="výdavky " sheetId="6" r:id="rId2"/>
    <sheet name="pomocná tabuľka - príjmy 2013" sheetId="1" state="hidden" r:id="rId3"/>
    <sheet name="pomocná tabuľka - výdavky 2013" sheetId="2" state="hidden" r:id="rId4"/>
    <sheet name="pomocná tabuľka - sumár 2013" sheetId="3" state="hidden" r:id="rId5"/>
    <sheet name="sumár " sheetId="7" r:id="rId6"/>
    <sheet name="investície" sheetId="12" r:id="rId7"/>
    <sheet name="Rozpočet celkový" sheetId="13" r:id="rId8"/>
  </sheets>
  <externalReferences>
    <externalReference r:id="rId9"/>
    <externalReference r:id="rId10"/>
    <externalReference r:id="rId11"/>
  </externalReferences>
  <definedNames>
    <definedName name="_xlnm.Print_Titles" localSheetId="2">'pomocná tabuľka - príjmy 2013'!$2:$2</definedName>
    <definedName name="_xlnm.Print_Titles" localSheetId="3">'pomocná tabuľka - výdavky 2013'!$5:$7</definedName>
    <definedName name="_xlnm.Print_Titles" localSheetId="0">'príjmy '!$2:$3</definedName>
    <definedName name="_xlnm.Print_Titles" localSheetId="1">'výdavky 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7" l="1"/>
  <c r="C29" i="7"/>
  <c r="B30" i="7"/>
  <c r="B29" i="7"/>
  <c r="C74" i="5"/>
  <c r="P58" i="13" l="1"/>
  <c r="E11" i="13"/>
  <c r="E50" i="13"/>
  <c r="E52" i="13"/>
  <c r="E16" i="13"/>
  <c r="E15" i="13"/>
  <c r="E14" i="13"/>
  <c r="E12" i="13"/>
  <c r="E10" i="13"/>
  <c r="E24" i="13"/>
  <c r="E21" i="13"/>
  <c r="E19" i="13"/>
  <c r="E23" i="13" l="1"/>
  <c r="E22" i="13"/>
  <c r="E20" i="13"/>
  <c r="E44" i="13"/>
  <c r="E43" i="13"/>
  <c r="Q58" i="13"/>
  <c r="M52" i="13"/>
  <c r="C21" i="12" l="1"/>
  <c r="D21" i="12"/>
  <c r="C18" i="5" l="1"/>
  <c r="C5" i="5"/>
  <c r="K182" i="6" l="1"/>
  <c r="K181" i="6"/>
  <c r="K180" i="6"/>
  <c r="K177" i="6"/>
  <c r="K176" i="6"/>
  <c r="K175" i="6"/>
  <c r="K174" i="6"/>
  <c r="K173" i="6" s="1"/>
  <c r="K172" i="6"/>
  <c r="K171" i="6"/>
  <c r="K170" i="6"/>
  <c r="K169" i="6"/>
  <c r="K168" i="6"/>
  <c r="K166" i="6"/>
  <c r="K165" i="6"/>
  <c r="K164" i="6"/>
  <c r="K163" i="6"/>
  <c r="K161" i="6"/>
  <c r="K160" i="6"/>
  <c r="K159" i="6"/>
  <c r="K158" i="6"/>
  <c r="K156" i="6"/>
  <c r="K155" i="6"/>
  <c r="K154" i="6"/>
  <c r="K151" i="6"/>
  <c r="K150" i="6"/>
  <c r="K149" i="6"/>
  <c r="K148" i="6"/>
  <c r="K147" i="6"/>
  <c r="K146" i="6"/>
  <c r="K145" i="6"/>
  <c r="K144" i="6"/>
  <c r="K143" i="6"/>
  <c r="K142" i="6"/>
  <c r="K139" i="6"/>
  <c r="K138" i="6"/>
  <c r="K137" i="6"/>
  <c r="K136" i="6"/>
  <c r="K135" i="6"/>
  <c r="K134" i="6"/>
  <c r="K132" i="6"/>
  <c r="K130" i="6"/>
  <c r="K129" i="6"/>
  <c r="K128" i="6"/>
  <c r="K127" i="6"/>
  <c r="K126" i="6"/>
  <c r="K125" i="6"/>
  <c r="K124" i="6"/>
  <c r="K123" i="6"/>
  <c r="K121" i="6"/>
  <c r="K119" i="6"/>
  <c r="K118" i="6"/>
  <c r="K117" i="6"/>
  <c r="K116" i="6"/>
  <c r="K115" i="6"/>
  <c r="K114" i="6"/>
  <c r="K112" i="6"/>
  <c r="K111" i="6"/>
  <c r="K110" i="6"/>
  <c r="K109" i="6"/>
  <c r="K108" i="6"/>
  <c r="K107" i="6"/>
  <c r="K105" i="6"/>
  <c r="K104" i="6"/>
  <c r="K103" i="6"/>
  <c r="K102" i="6"/>
  <c r="K101" i="6"/>
  <c r="K100" i="6"/>
  <c r="K99" i="6"/>
  <c r="K98" i="6"/>
  <c r="K96" i="6"/>
  <c r="K94" i="6"/>
  <c r="K92" i="6"/>
  <c r="K90" i="6"/>
  <c r="K89" i="6"/>
  <c r="K87" i="6"/>
  <c r="K86" i="6"/>
  <c r="K84" i="6"/>
  <c r="K83" i="6"/>
  <c r="K82" i="6"/>
  <c r="K81" i="6"/>
  <c r="K80" i="6"/>
  <c r="K79" i="6"/>
  <c r="K78" i="6"/>
  <c r="K75" i="6"/>
  <c r="K74" i="6"/>
  <c r="K73" i="6"/>
  <c r="K71" i="6"/>
  <c r="K70" i="6"/>
  <c r="K67" i="6"/>
  <c r="K66" i="6"/>
  <c r="K64" i="6"/>
  <c r="K63" i="6"/>
  <c r="K62" i="6"/>
  <c r="K61" i="6"/>
  <c r="K59" i="6"/>
  <c r="K58" i="6"/>
  <c r="K57" i="6"/>
  <c r="K56" i="6"/>
  <c r="K55" i="6"/>
  <c r="K54" i="6"/>
  <c r="K51" i="6"/>
  <c r="K50" i="6"/>
  <c r="K49" i="6"/>
  <c r="K47" i="6"/>
  <c r="K45" i="6"/>
  <c r="K44" i="6"/>
  <c r="K43" i="6"/>
  <c r="K42" i="6"/>
  <c r="K41" i="6"/>
  <c r="K40" i="6"/>
  <c r="K38" i="6"/>
  <c r="K37" i="6"/>
  <c r="K35" i="6"/>
  <c r="K34" i="6"/>
  <c r="K33" i="6"/>
  <c r="K31" i="6"/>
  <c r="K30" i="6"/>
  <c r="K29" i="6"/>
  <c r="K28" i="6"/>
  <c r="K27" i="6"/>
  <c r="K26" i="6"/>
  <c r="K25" i="6"/>
  <c r="K24" i="6"/>
  <c r="K21" i="6"/>
  <c r="K20" i="6"/>
  <c r="K19" i="6"/>
  <c r="K18" i="6"/>
  <c r="K17" i="6"/>
  <c r="K16" i="6"/>
  <c r="K15" i="6"/>
  <c r="K13" i="6"/>
  <c r="K12" i="6"/>
  <c r="K11" i="6"/>
  <c r="K10" i="6"/>
  <c r="J182" i="6"/>
  <c r="J181" i="6"/>
  <c r="J180" i="6"/>
  <c r="J178" i="6"/>
  <c r="J177" i="6"/>
  <c r="J176" i="6"/>
  <c r="J175" i="6"/>
  <c r="J174" i="6"/>
  <c r="J173" i="6" s="1"/>
  <c r="J172" i="6"/>
  <c r="J171" i="6"/>
  <c r="J170" i="6"/>
  <c r="J169" i="6"/>
  <c r="J168" i="6"/>
  <c r="J166" i="6"/>
  <c r="J165" i="6"/>
  <c r="J164" i="6"/>
  <c r="J163" i="6"/>
  <c r="J161" i="6"/>
  <c r="J160" i="6"/>
  <c r="J159" i="6"/>
  <c r="J158" i="6"/>
  <c r="J156" i="6"/>
  <c r="J155" i="6"/>
  <c r="J154" i="6"/>
  <c r="J151" i="6"/>
  <c r="J150" i="6"/>
  <c r="J149" i="6"/>
  <c r="J148" i="6"/>
  <c r="J147" i="6"/>
  <c r="J146" i="6"/>
  <c r="J145" i="6"/>
  <c r="J144" i="6"/>
  <c r="J143" i="6"/>
  <c r="J142" i="6"/>
  <c r="J139" i="6"/>
  <c r="J138" i="6"/>
  <c r="J137" i="6"/>
  <c r="J136" i="6"/>
  <c r="J134" i="6"/>
  <c r="J132" i="6"/>
  <c r="J130" i="6"/>
  <c r="J129" i="6"/>
  <c r="J128" i="6"/>
  <c r="J127" i="6"/>
  <c r="J126" i="6"/>
  <c r="J125" i="6"/>
  <c r="J124" i="6"/>
  <c r="J123" i="6"/>
  <c r="J121" i="6"/>
  <c r="J119" i="6"/>
  <c r="J118" i="6"/>
  <c r="J117" i="6"/>
  <c r="J116" i="6"/>
  <c r="J115" i="6"/>
  <c r="J114" i="6"/>
  <c r="J112" i="6"/>
  <c r="J111" i="6"/>
  <c r="J110" i="6"/>
  <c r="J109" i="6"/>
  <c r="J108" i="6"/>
  <c r="J105" i="6"/>
  <c r="J103" i="6"/>
  <c r="J102" i="6"/>
  <c r="J101" i="6"/>
  <c r="J100" i="6"/>
  <c r="J99" i="6"/>
  <c r="J96" i="6"/>
  <c r="J94" i="6"/>
  <c r="J93" i="6" s="1"/>
  <c r="J92" i="6"/>
  <c r="J90" i="6"/>
  <c r="J89" i="6"/>
  <c r="J87" i="6"/>
  <c r="J86" i="6"/>
  <c r="J84" i="6"/>
  <c r="J83" i="6"/>
  <c r="J82" i="6"/>
  <c r="J81" i="6"/>
  <c r="J80" i="6"/>
  <c r="J78" i="6"/>
  <c r="J75" i="6"/>
  <c r="J74" i="6"/>
  <c r="J73" i="6"/>
  <c r="J71" i="6"/>
  <c r="J70" i="6"/>
  <c r="J67" i="6"/>
  <c r="J66" i="6"/>
  <c r="J64" i="6"/>
  <c r="J63" i="6"/>
  <c r="J62" i="6"/>
  <c r="J61" i="6"/>
  <c r="J59" i="6"/>
  <c r="J58" i="6"/>
  <c r="J57" i="6"/>
  <c r="J56" i="6"/>
  <c r="J55" i="6"/>
  <c r="J54" i="6"/>
  <c r="J51" i="6"/>
  <c r="J50" i="6"/>
  <c r="J49" i="6"/>
  <c r="J47" i="6"/>
  <c r="J45" i="6"/>
  <c r="J44" i="6"/>
  <c r="J43" i="6"/>
  <c r="J42" i="6"/>
  <c r="J41" i="6"/>
  <c r="J40" i="6"/>
  <c r="J38" i="6"/>
  <c r="J37" i="6"/>
  <c r="J35" i="6"/>
  <c r="J34" i="6"/>
  <c r="J33" i="6"/>
  <c r="J31" i="6"/>
  <c r="J30" i="6"/>
  <c r="J29" i="6"/>
  <c r="J28" i="6"/>
  <c r="J27" i="6"/>
  <c r="J26" i="6"/>
  <c r="J25" i="6"/>
  <c r="J24" i="6"/>
  <c r="J21" i="6"/>
  <c r="J20" i="6"/>
  <c r="J19" i="6"/>
  <c r="J18" i="6"/>
  <c r="J17" i="6"/>
  <c r="J16" i="6"/>
  <c r="J15" i="6"/>
  <c r="J13" i="6"/>
  <c r="J12" i="6"/>
  <c r="J11" i="6"/>
  <c r="J10" i="6"/>
  <c r="I181" i="6"/>
  <c r="I175" i="6"/>
  <c r="I172" i="6"/>
  <c r="I170" i="6"/>
  <c r="I168" i="6"/>
  <c r="I164" i="6"/>
  <c r="I160" i="6"/>
  <c r="I155" i="6"/>
  <c r="I151" i="6"/>
  <c r="I148" i="6"/>
  <c r="I146" i="6"/>
  <c r="I145" i="6"/>
  <c r="I144" i="6"/>
  <c r="I143" i="6"/>
  <c r="I139" i="6"/>
  <c r="I138" i="6"/>
  <c r="I132" i="6"/>
  <c r="I130" i="6"/>
  <c r="I121" i="6"/>
  <c r="I119" i="6"/>
  <c r="I118" i="6"/>
  <c r="I117" i="6"/>
  <c r="I115" i="6"/>
  <c r="I114" i="6"/>
  <c r="I105" i="6"/>
  <c r="I101" i="6"/>
  <c r="I96" i="6"/>
  <c r="I94" i="6"/>
  <c r="I93" i="6" s="1"/>
  <c r="I92" i="6"/>
  <c r="I90" i="6"/>
  <c r="I89" i="6"/>
  <c r="I87" i="6"/>
  <c r="I86" i="6"/>
  <c r="I84" i="6"/>
  <c r="I83" i="6"/>
  <c r="I82" i="6"/>
  <c r="I81" i="6"/>
  <c r="I80" i="6"/>
  <c r="I79" i="6"/>
  <c r="I78" i="6"/>
  <c r="I74" i="6"/>
  <c r="I73" i="6"/>
  <c r="I70" i="6"/>
  <c r="I67" i="6"/>
  <c r="I66" i="6"/>
  <c r="I64" i="6"/>
  <c r="I62" i="6"/>
  <c r="I61" i="6"/>
  <c r="I58" i="6"/>
  <c r="I51" i="6"/>
  <c r="I50" i="6"/>
  <c r="I45" i="6"/>
  <c r="I43" i="6"/>
  <c r="I40" i="6"/>
  <c r="I38" i="6"/>
  <c r="I33" i="6"/>
  <c r="I31" i="6"/>
  <c r="I30" i="6"/>
  <c r="I29" i="6"/>
  <c r="I28" i="6"/>
  <c r="I27" i="6"/>
  <c r="I26" i="6"/>
  <c r="I25" i="6"/>
  <c r="I24" i="6"/>
  <c r="I21" i="6"/>
  <c r="I19" i="6"/>
  <c r="I16" i="6"/>
  <c r="I13" i="6"/>
  <c r="G151" i="6"/>
  <c r="F151" i="6"/>
  <c r="G150" i="6"/>
  <c r="F150" i="6"/>
  <c r="G149" i="6"/>
  <c r="F149" i="6"/>
  <c r="G148" i="6"/>
  <c r="F148" i="6"/>
  <c r="G147" i="6"/>
  <c r="F147" i="6"/>
  <c r="G146" i="6"/>
  <c r="F146" i="6"/>
  <c r="G145" i="6"/>
  <c r="F145" i="6"/>
  <c r="G144" i="6"/>
  <c r="F144" i="6"/>
  <c r="G143" i="6"/>
  <c r="F143" i="6"/>
  <c r="E151" i="6"/>
  <c r="E149" i="6"/>
  <c r="E148" i="6"/>
  <c r="E147" i="6"/>
  <c r="E146" i="6"/>
  <c r="E145" i="6"/>
  <c r="E144" i="6"/>
  <c r="E143" i="6"/>
  <c r="G182" i="6"/>
  <c r="G181" i="6"/>
  <c r="G180" i="6"/>
  <c r="G178" i="6"/>
  <c r="G177" i="6"/>
  <c r="G176" i="6"/>
  <c r="G175" i="6"/>
  <c r="G174" i="6"/>
  <c r="G173" i="6" s="1"/>
  <c r="G172" i="6"/>
  <c r="G171" i="6"/>
  <c r="G170" i="6"/>
  <c r="G169" i="6"/>
  <c r="G168" i="6"/>
  <c r="G166" i="6"/>
  <c r="G165" i="6"/>
  <c r="G164" i="6"/>
  <c r="G163" i="6"/>
  <c r="G161" i="6"/>
  <c r="G160" i="6"/>
  <c r="G159" i="6"/>
  <c r="G158" i="6"/>
  <c r="G156" i="6"/>
  <c r="G155" i="6"/>
  <c r="G154" i="6"/>
  <c r="G142" i="6"/>
  <c r="G139" i="6"/>
  <c r="G138" i="6"/>
  <c r="G137" i="6"/>
  <c r="G136" i="6"/>
  <c r="G135" i="6"/>
  <c r="G134" i="6"/>
  <c r="G132" i="6"/>
  <c r="G45" i="6"/>
  <c r="G44" i="6"/>
  <c r="G43" i="6"/>
  <c r="G42" i="6"/>
  <c r="G41" i="6"/>
  <c r="G40" i="6"/>
  <c r="G38" i="6"/>
  <c r="G37" i="6"/>
  <c r="F182" i="6"/>
  <c r="F181" i="6"/>
  <c r="F180" i="6"/>
  <c r="F178" i="6"/>
  <c r="F177" i="6"/>
  <c r="F176" i="6"/>
  <c r="F175" i="6"/>
  <c r="F174" i="6"/>
  <c r="F173" i="6" s="1"/>
  <c r="F172" i="6"/>
  <c r="F171" i="6"/>
  <c r="F170" i="6"/>
  <c r="F169" i="6"/>
  <c r="F168" i="6"/>
  <c r="F166" i="6"/>
  <c r="F165" i="6"/>
  <c r="F164" i="6"/>
  <c r="F163" i="6"/>
  <c r="F161" i="6"/>
  <c r="F160" i="6"/>
  <c r="F159" i="6"/>
  <c r="F158" i="6"/>
  <c r="F156" i="6"/>
  <c r="F155" i="6"/>
  <c r="F154" i="6"/>
  <c r="F142" i="6"/>
  <c r="F47" i="6"/>
  <c r="F45" i="6"/>
  <c r="F44" i="6"/>
  <c r="F43" i="6"/>
  <c r="F42" i="6"/>
  <c r="F41" i="6"/>
  <c r="F40" i="6"/>
  <c r="F38" i="6"/>
  <c r="F37" i="6"/>
  <c r="E182" i="6"/>
  <c r="E181" i="6"/>
  <c r="E180" i="6"/>
  <c r="E178" i="6"/>
  <c r="E177" i="6"/>
  <c r="E176" i="6"/>
  <c r="E175" i="6"/>
  <c r="E174" i="6"/>
  <c r="E173" i="6" s="1"/>
  <c r="E172" i="6"/>
  <c r="E171" i="6"/>
  <c r="E170" i="6"/>
  <c r="E169" i="6"/>
  <c r="E168" i="6"/>
  <c r="E166" i="6"/>
  <c r="E165" i="6"/>
  <c r="E164" i="6"/>
  <c r="E163" i="6"/>
  <c r="E161" i="6"/>
  <c r="E160" i="6"/>
  <c r="E159" i="6"/>
  <c r="E158" i="6"/>
  <c r="E156" i="6"/>
  <c r="E155" i="6"/>
  <c r="E154" i="6"/>
  <c r="E142" i="6"/>
  <c r="E139" i="6"/>
  <c r="E138" i="6"/>
  <c r="E137" i="6"/>
  <c r="E136" i="6"/>
  <c r="E135" i="6"/>
  <c r="E134" i="6"/>
  <c r="E132" i="6"/>
  <c r="E128" i="6"/>
  <c r="E130" i="6"/>
  <c r="G130" i="6"/>
  <c r="F130" i="6"/>
  <c r="G129" i="6"/>
  <c r="F129" i="6"/>
  <c r="G128" i="6"/>
  <c r="F128" i="6"/>
  <c r="G127" i="6"/>
  <c r="F127" i="6"/>
  <c r="E129" i="6"/>
  <c r="E127" i="6"/>
  <c r="G126" i="6"/>
  <c r="G125" i="6"/>
  <c r="G124" i="6"/>
  <c r="G123" i="6"/>
  <c r="G121" i="6"/>
  <c r="F139" i="6"/>
  <c r="F138" i="6"/>
  <c r="F137" i="6"/>
  <c r="F136" i="6"/>
  <c r="F135" i="6"/>
  <c r="F134" i="6"/>
  <c r="F132" i="6"/>
  <c r="F126" i="6"/>
  <c r="F125" i="6"/>
  <c r="F124" i="6"/>
  <c r="F123" i="6"/>
  <c r="F121" i="6"/>
  <c r="E126" i="6"/>
  <c r="E125" i="6"/>
  <c r="E124" i="6"/>
  <c r="E123" i="6"/>
  <c r="G119" i="6"/>
  <c r="F119" i="6"/>
  <c r="G118" i="6"/>
  <c r="G117" i="6"/>
  <c r="F117" i="6"/>
  <c r="G116" i="6"/>
  <c r="F116" i="6"/>
  <c r="G115" i="6"/>
  <c r="F115" i="6"/>
  <c r="G114" i="6"/>
  <c r="F114" i="6"/>
  <c r="G112" i="6"/>
  <c r="F112" i="6"/>
  <c r="G111" i="6"/>
  <c r="F111" i="6"/>
  <c r="G110" i="6"/>
  <c r="F110" i="6"/>
  <c r="G109" i="6"/>
  <c r="F109" i="6"/>
  <c r="G108" i="6"/>
  <c r="F108" i="6"/>
  <c r="G107" i="6"/>
  <c r="F107" i="6"/>
  <c r="G105" i="6"/>
  <c r="F105" i="6"/>
  <c r="G104" i="6"/>
  <c r="G103" i="6"/>
  <c r="F103" i="6"/>
  <c r="G102" i="6"/>
  <c r="F102" i="6"/>
  <c r="G101" i="6"/>
  <c r="F101" i="6"/>
  <c r="G100" i="6"/>
  <c r="F100" i="6"/>
  <c r="G99" i="6"/>
  <c r="F99" i="6"/>
  <c r="G98" i="6"/>
  <c r="G96" i="6"/>
  <c r="E119" i="6"/>
  <c r="E117" i="6"/>
  <c r="E115" i="6"/>
  <c r="E114" i="6"/>
  <c r="E112" i="6"/>
  <c r="E111" i="6"/>
  <c r="E110" i="6"/>
  <c r="E109" i="6"/>
  <c r="E108" i="6"/>
  <c r="E107" i="6"/>
  <c r="E105" i="6"/>
  <c r="E104" i="6"/>
  <c r="E103" i="6"/>
  <c r="E102" i="6"/>
  <c r="E101" i="6"/>
  <c r="E100" i="6"/>
  <c r="E99" i="6"/>
  <c r="E121" i="6"/>
  <c r="E98" i="6"/>
  <c r="E96" i="6"/>
  <c r="E94" i="6"/>
  <c r="E92" i="6"/>
  <c r="G94" i="6"/>
  <c r="G93" i="6" s="1"/>
  <c r="G92" i="6"/>
  <c r="G90" i="6"/>
  <c r="G89" i="6"/>
  <c r="G87" i="6"/>
  <c r="G86" i="6"/>
  <c r="G84" i="6"/>
  <c r="G83" i="6"/>
  <c r="G82" i="6"/>
  <c r="G81" i="6"/>
  <c r="G80" i="6"/>
  <c r="G79" i="6"/>
  <c r="G78" i="6"/>
  <c r="F96" i="6"/>
  <c r="F94" i="6"/>
  <c r="F92" i="6"/>
  <c r="F90" i="6"/>
  <c r="F89" i="6"/>
  <c r="F87" i="6"/>
  <c r="F86" i="6"/>
  <c r="F84" i="6"/>
  <c r="F83" i="6"/>
  <c r="F82" i="6"/>
  <c r="F81" i="6"/>
  <c r="F80" i="6"/>
  <c r="F79" i="6"/>
  <c r="F78" i="6"/>
  <c r="E90" i="6"/>
  <c r="E89" i="6"/>
  <c r="E87" i="6"/>
  <c r="E86" i="6"/>
  <c r="E84" i="6"/>
  <c r="E83" i="6"/>
  <c r="E82" i="6"/>
  <c r="E81" i="6"/>
  <c r="E80" i="6"/>
  <c r="E79" i="6"/>
  <c r="E78" i="6"/>
  <c r="G75" i="6"/>
  <c r="G74" i="6"/>
  <c r="G73" i="6"/>
  <c r="G71" i="6"/>
  <c r="G70" i="6"/>
  <c r="F75" i="6"/>
  <c r="F74" i="6"/>
  <c r="F73" i="6"/>
  <c r="F71" i="6"/>
  <c r="F70" i="6"/>
  <c r="E75" i="6"/>
  <c r="E74" i="6"/>
  <c r="E73" i="6"/>
  <c r="E71" i="6"/>
  <c r="E70" i="6"/>
  <c r="G67" i="6"/>
  <c r="F67" i="6"/>
  <c r="G66" i="6"/>
  <c r="F66" i="6"/>
  <c r="E66" i="6"/>
  <c r="G64" i="6"/>
  <c r="F64" i="6"/>
  <c r="G63" i="6"/>
  <c r="F63" i="6"/>
  <c r="G62" i="6"/>
  <c r="F62" i="6"/>
  <c r="G61" i="6"/>
  <c r="F61" i="6"/>
  <c r="G59" i="6"/>
  <c r="F59" i="6"/>
  <c r="G58" i="6"/>
  <c r="F58" i="6"/>
  <c r="G57" i="6"/>
  <c r="F57" i="6"/>
  <c r="G56" i="6"/>
  <c r="F56" i="6"/>
  <c r="G55" i="6"/>
  <c r="F55" i="6"/>
  <c r="G54" i="6"/>
  <c r="F54" i="6"/>
  <c r="E67" i="6"/>
  <c r="E64" i="6"/>
  <c r="E63" i="6"/>
  <c r="E62" i="6"/>
  <c r="E61" i="6"/>
  <c r="E59" i="6"/>
  <c r="E58" i="6"/>
  <c r="E57" i="6"/>
  <c r="E56" i="6"/>
  <c r="E55" i="6"/>
  <c r="G51" i="6"/>
  <c r="G50" i="6"/>
  <c r="G49" i="6"/>
  <c r="G47" i="6"/>
  <c r="F51" i="6"/>
  <c r="F50" i="6"/>
  <c r="F49" i="6"/>
  <c r="E51" i="6"/>
  <c r="E50" i="6"/>
  <c r="E49" i="6"/>
  <c r="E47" i="6"/>
  <c r="E45" i="6"/>
  <c r="E44" i="6"/>
  <c r="E43" i="6"/>
  <c r="E42" i="6"/>
  <c r="E41" i="6"/>
  <c r="E40" i="6"/>
  <c r="E38" i="6"/>
  <c r="E37" i="6"/>
  <c r="G35" i="6"/>
  <c r="G34" i="6"/>
  <c r="G33" i="6"/>
  <c r="G31" i="6"/>
  <c r="G30" i="6"/>
  <c r="G29" i="6"/>
  <c r="G28" i="6"/>
  <c r="G27" i="6"/>
  <c r="G26" i="6"/>
  <c r="G25" i="6"/>
  <c r="G24" i="6"/>
  <c r="F35" i="6"/>
  <c r="F34" i="6"/>
  <c r="F33" i="6"/>
  <c r="F31" i="6"/>
  <c r="F30" i="6"/>
  <c r="F29" i="6"/>
  <c r="F28" i="6"/>
  <c r="F27" i="6"/>
  <c r="F26" i="6"/>
  <c r="F25" i="6"/>
  <c r="F24" i="6"/>
  <c r="E35" i="6"/>
  <c r="E34" i="6"/>
  <c r="E33" i="6"/>
  <c r="E31" i="6"/>
  <c r="E30" i="6"/>
  <c r="E29" i="6"/>
  <c r="E28" i="6"/>
  <c r="E27" i="6"/>
  <c r="E26" i="6"/>
  <c r="E25" i="6"/>
  <c r="E24" i="6"/>
  <c r="F93" i="6"/>
  <c r="G21" i="6"/>
  <c r="G20" i="6"/>
  <c r="G19" i="6"/>
  <c r="G18" i="6"/>
  <c r="G17" i="6"/>
  <c r="G16" i="6"/>
  <c r="G15" i="6"/>
  <c r="G13" i="6"/>
  <c r="G12" i="6"/>
  <c r="G11" i="6"/>
  <c r="G10" i="6"/>
  <c r="F21" i="6"/>
  <c r="F20" i="6"/>
  <c r="F19" i="6"/>
  <c r="F18" i="6"/>
  <c r="F17" i="6"/>
  <c r="F16" i="6"/>
  <c r="F15" i="6"/>
  <c r="F13" i="6"/>
  <c r="F12" i="6"/>
  <c r="F11" i="6"/>
  <c r="F10" i="6"/>
  <c r="E21" i="6"/>
  <c r="E20" i="6"/>
  <c r="E19" i="6"/>
  <c r="E18" i="6"/>
  <c r="E17" i="6"/>
  <c r="E16" i="6"/>
  <c r="E15" i="6"/>
  <c r="E13" i="6"/>
  <c r="E12" i="6"/>
  <c r="E11" i="6"/>
  <c r="H58" i="6" l="1"/>
  <c r="D43" i="6"/>
  <c r="H61" i="6"/>
  <c r="I85" i="6"/>
  <c r="J14" i="6"/>
  <c r="D139" i="6"/>
  <c r="G48" i="6"/>
  <c r="G69" i="6"/>
  <c r="E133" i="6"/>
  <c r="E131" i="6" s="1"/>
  <c r="D28" i="6"/>
  <c r="D137" i="6"/>
  <c r="H105" i="6"/>
  <c r="H31" i="6"/>
  <c r="H94" i="6"/>
  <c r="H93" i="6" s="1"/>
  <c r="D177" i="6"/>
  <c r="H40" i="6"/>
  <c r="J113" i="6"/>
  <c r="D37" i="6"/>
  <c r="H29" i="6"/>
  <c r="K72" i="6"/>
  <c r="K88" i="6"/>
  <c r="D135" i="6"/>
  <c r="H84" i="6"/>
  <c r="H138" i="6"/>
  <c r="J32" i="6"/>
  <c r="H148" i="6"/>
  <c r="K65" i="6"/>
  <c r="D161" i="6"/>
  <c r="D176" i="6"/>
  <c r="D178" i="6"/>
  <c r="I91" i="6"/>
  <c r="H172" i="6"/>
  <c r="H67" i="6"/>
  <c r="K93" i="6"/>
  <c r="K91" i="6" s="1"/>
  <c r="H101" i="6"/>
  <c r="H81" i="6"/>
  <c r="H115" i="6"/>
  <c r="G88" i="6"/>
  <c r="D155" i="6"/>
  <c r="D170" i="6"/>
  <c r="D172" i="6"/>
  <c r="D41" i="6"/>
  <c r="H13" i="6"/>
  <c r="E32" i="6"/>
  <c r="D70" i="6"/>
  <c r="D151" i="6"/>
  <c r="H130" i="6"/>
  <c r="K97" i="6"/>
  <c r="F32" i="6"/>
  <c r="H51" i="6"/>
  <c r="J85" i="6"/>
  <c r="D61" i="6"/>
  <c r="J167" i="6"/>
  <c r="K69" i="6"/>
  <c r="K85" i="6"/>
  <c r="K162" i="6"/>
  <c r="D35" i="6"/>
  <c r="D38" i="6"/>
  <c r="F48" i="6"/>
  <c r="F46" i="6" s="1"/>
  <c r="D132" i="6"/>
  <c r="D44" i="6"/>
  <c r="D145" i="6"/>
  <c r="H73" i="6"/>
  <c r="J88" i="6"/>
  <c r="D119" i="6"/>
  <c r="F162" i="6"/>
  <c r="J91" i="6"/>
  <c r="J153" i="6"/>
  <c r="K9" i="6"/>
  <c r="H27" i="6"/>
  <c r="K39" i="6"/>
  <c r="K36" i="6" s="1"/>
  <c r="D86" i="6"/>
  <c r="D123" i="6"/>
  <c r="D136" i="6"/>
  <c r="D163" i="6"/>
  <c r="H118" i="6"/>
  <c r="H96" i="6"/>
  <c r="H87" i="6"/>
  <c r="H119" i="6"/>
  <c r="H80" i="6"/>
  <c r="D182" i="6"/>
  <c r="D90" i="6"/>
  <c r="E113" i="6"/>
  <c r="H164" i="6"/>
  <c r="D29" i="6"/>
  <c r="J179" i="6"/>
  <c r="D33" i="6"/>
  <c r="I65" i="6"/>
  <c r="F65" i="6"/>
  <c r="F72" i="6"/>
  <c r="E77" i="6"/>
  <c r="H38" i="6"/>
  <c r="H90" i="6"/>
  <c r="H121" i="6"/>
  <c r="K179" i="6"/>
  <c r="F69" i="6"/>
  <c r="G65" i="6"/>
  <c r="D99" i="6"/>
  <c r="D112" i="6"/>
  <c r="D147" i="6"/>
  <c r="J122" i="6"/>
  <c r="J120" i="6" s="1"/>
  <c r="D19" i="6"/>
  <c r="D114" i="6"/>
  <c r="D138" i="6"/>
  <c r="D180" i="6"/>
  <c r="D160" i="6"/>
  <c r="D175" i="6"/>
  <c r="H25" i="6"/>
  <c r="H45" i="6"/>
  <c r="D42" i="6"/>
  <c r="D45" i="6"/>
  <c r="H26" i="6"/>
  <c r="K153" i="6"/>
  <c r="E85" i="6"/>
  <c r="D30" i="6"/>
  <c r="D73" i="6"/>
  <c r="G32" i="6"/>
  <c r="H175" i="6"/>
  <c r="J162" i="6"/>
  <c r="K32" i="6"/>
  <c r="K113" i="6"/>
  <c r="G91" i="6"/>
  <c r="F39" i="6"/>
  <c r="F36" i="6" s="1"/>
  <c r="G39" i="6"/>
  <c r="G36" i="6" s="1"/>
  <c r="G162" i="6"/>
  <c r="J53" i="6"/>
  <c r="D31" i="6"/>
  <c r="D159" i="6"/>
  <c r="H70" i="6"/>
  <c r="H86" i="6"/>
  <c r="H64" i="6"/>
  <c r="K77" i="6"/>
  <c r="D84" i="6"/>
  <c r="D81" i="6"/>
  <c r="K133" i="6"/>
  <c r="K131" i="6" s="1"/>
  <c r="F179" i="6"/>
  <c r="G72" i="6"/>
  <c r="G85" i="6"/>
  <c r="D166" i="6"/>
  <c r="D80" i="6"/>
  <c r="D142" i="6"/>
  <c r="D143" i="6"/>
  <c r="K48" i="6"/>
  <c r="K46" i="6" s="1"/>
  <c r="D40" i="6"/>
  <c r="D82" i="6"/>
  <c r="D144" i="6"/>
  <c r="J69" i="6"/>
  <c r="H19" i="6"/>
  <c r="F14" i="6"/>
  <c r="D27" i="6"/>
  <c r="D87" i="6"/>
  <c r="H33" i="6"/>
  <c r="H74" i="6"/>
  <c r="H21" i="6"/>
  <c r="H117" i="6"/>
  <c r="D105" i="6"/>
  <c r="D156" i="6"/>
  <c r="D171" i="6"/>
  <c r="H151" i="6"/>
  <c r="D21" i="6"/>
  <c r="D74" i="6"/>
  <c r="H43" i="6"/>
  <c r="D174" i="6"/>
  <c r="D173" i="6" s="1"/>
  <c r="K60" i="6"/>
  <c r="H82" i="6"/>
  <c r="H144" i="6"/>
  <c r="D96" i="6"/>
  <c r="D181" i="6"/>
  <c r="D24" i="6"/>
  <c r="D102" i="6"/>
  <c r="D109" i="6"/>
  <c r="H170" i="6"/>
  <c r="D64" i="6"/>
  <c r="D92" i="6"/>
  <c r="H145" i="6"/>
  <c r="H30" i="6"/>
  <c r="K167" i="6"/>
  <c r="H160" i="6"/>
  <c r="K157" i="6"/>
  <c r="K141" i="6"/>
  <c r="K140" i="6" s="1"/>
  <c r="K122" i="6"/>
  <c r="K120" i="6" s="1"/>
  <c r="K106" i="6"/>
  <c r="H92" i="6"/>
  <c r="H83" i="6"/>
  <c r="K53" i="6"/>
  <c r="H50" i="6"/>
  <c r="K23" i="6"/>
  <c r="K14" i="6"/>
  <c r="H16" i="6"/>
  <c r="H181" i="6"/>
  <c r="J157" i="6"/>
  <c r="H155" i="6"/>
  <c r="H146" i="6"/>
  <c r="J141" i="6"/>
  <c r="J140" i="6" s="1"/>
  <c r="H139" i="6"/>
  <c r="H132" i="6"/>
  <c r="H89" i="6"/>
  <c r="H78" i="6"/>
  <c r="J72" i="6"/>
  <c r="J65" i="6"/>
  <c r="H66" i="6"/>
  <c r="H62" i="6"/>
  <c r="J60" i="6"/>
  <c r="J48" i="6"/>
  <c r="J46" i="6" s="1"/>
  <c r="J39" i="6"/>
  <c r="J36" i="6" s="1"/>
  <c r="J23" i="6"/>
  <c r="H28" i="6"/>
  <c r="J9" i="6"/>
  <c r="J8" i="6" s="1"/>
  <c r="H168" i="6"/>
  <c r="H143" i="6"/>
  <c r="I113" i="6"/>
  <c r="H114" i="6"/>
  <c r="I88" i="6"/>
  <c r="I77" i="6"/>
  <c r="I72" i="6"/>
  <c r="I23" i="6"/>
  <c r="H24" i="6"/>
  <c r="D148" i="6"/>
  <c r="F141" i="6"/>
  <c r="F140" i="6" s="1"/>
  <c r="G179" i="6"/>
  <c r="D169" i="6"/>
  <c r="G167" i="6"/>
  <c r="G157" i="6"/>
  <c r="G153" i="6"/>
  <c r="D149" i="6"/>
  <c r="D146" i="6"/>
  <c r="G141" i="6"/>
  <c r="G140" i="6" s="1"/>
  <c r="G133" i="6"/>
  <c r="G131" i="6" s="1"/>
  <c r="D134" i="6"/>
  <c r="F167" i="6"/>
  <c r="D168" i="6"/>
  <c r="D165" i="6"/>
  <c r="D164" i="6"/>
  <c r="F157" i="6"/>
  <c r="F153" i="6"/>
  <c r="D154" i="6"/>
  <c r="E179" i="6"/>
  <c r="E167" i="6"/>
  <c r="E157" i="6"/>
  <c r="D158" i="6"/>
  <c r="D128" i="6"/>
  <c r="G122" i="6"/>
  <c r="G120" i="6" s="1"/>
  <c r="D121" i="6"/>
  <c r="D130" i="6"/>
  <c r="F122" i="6"/>
  <c r="F120" i="6" s="1"/>
  <c r="D127" i="6"/>
  <c r="D126" i="6"/>
  <c r="D129" i="6"/>
  <c r="D125" i="6"/>
  <c r="E122" i="6"/>
  <c r="E120" i="6" s="1"/>
  <c r="G113" i="6"/>
  <c r="D111" i="6"/>
  <c r="G106" i="6"/>
  <c r="G97" i="6"/>
  <c r="D117" i="6"/>
  <c r="F113" i="6"/>
  <c r="D108" i="6"/>
  <c r="D110" i="6"/>
  <c r="D107" i="6"/>
  <c r="D101" i="6"/>
  <c r="E106" i="6"/>
  <c r="E97" i="6"/>
  <c r="D94" i="6"/>
  <c r="D93" i="6" s="1"/>
  <c r="G77" i="6"/>
  <c r="D103" i="6"/>
  <c r="D100" i="6"/>
  <c r="F77" i="6"/>
  <c r="D78" i="6"/>
  <c r="E88" i="6"/>
  <c r="D89" i="6"/>
  <c r="D83" i="6"/>
  <c r="D75" i="6"/>
  <c r="D71" i="6"/>
  <c r="D63" i="6"/>
  <c r="D57" i="6"/>
  <c r="G60" i="6"/>
  <c r="G53" i="6"/>
  <c r="D66" i="6"/>
  <c r="F60" i="6"/>
  <c r="D58" i="6"/>
  <c r="F53" i="6"/>
  <c r="D59" i="6"/>
  <c r="E65" i="6"/>
  <c r="D62" i="6"/>
  <c r="D56" i="6"/>
  <c r="G46" i="6"/>
  <c r="D51" i="6"/>
  <c r="D47" i="6"/>
  <c r="D49" i="6"/>
  <c r="D50" i="6"/>
  <c r="G23" i="6"/>
  <c r="D26" i="6"/>
  <c r="F23" i="6"/>
  <c r="E23" i="6"/>
  <c r="E22" i="6" s="1"/>
  <c r="E39" i="6"/>
  <c r="E36" i="6" s="1"/>
  <c r="E48" i="6"/>
  <c r="E46" i="6" s="1"/>
  <c r="E60" i="6"/>
  <c r="E69" i="6"/>
  <c r="E72" i="6"/>
  <c r="E93" i="6"/>
  <c r="E91" i="6" s="1"/>
  <c r="E141" i="6"/>
  <c r="E153" i="6"/>
  <c r="E162" i="6"/>
  <c r="D25" i="6"/>
  <c r="D34" i="6"/>
  <c r="D55" i="6"/>
  <c r="D67" i="6"/>
  <c r="D79" i="6"/>
  <c r="D115" i="6"/>
  <c r="D124" i="6"/>
  <c r="F85" i="6"/>
  <c r="F88" i="6"/>
  <c r="F91" i="6"/>
  <c r="F106" i="6"/>
  <c r="F133" i="6"/>
  <c r="F131" i="6" s="1"/>
  <c r="D18" i="6"/>
  <c r="G14" i="6"/>
  <c r="G9" i="6"/>
  <c r="D16" i="6"/>
  <c r="D13" i="6"/>
  <c r="D12" i="6"/>
  <c r="F9" i="6"/>
  <c r="D11" i="6"/>
  <c r="D20" i="6"/>
  <c r="D17" i="6"/>
  <c r="E14" i="6"/>
  <c r="D15" i="6"/>
  <c r="D85" i="6" l="1"/>
  <c r="G68" i="6"/>
  <c r="D32" i="6"/>
  <c r="J152" i="6"/>
  <c r="D72" i="6"/>
  <c r="D39" i="6"/>
  <c r="D36" i="6" s="1"/>
  <c r="D113" i="6"/>
  <c r="H91" i="6"/>
  <c r="J22" i="6"/>
  <c r="K68" i="6"/>
  <c r="K8" i="6"/>
  <c r="K22" i="6"/>
  <c r="H85" i="6"/>
  <c r="D69" i="6"/>
  <c r="D157" i="6"/>
  <c r="D133" i="6"/>
  <c r="D131" i="6" s="1"/>
  <c r="F68" i="6"/>
  <c r="F22" i="6"/>
  <c r="D88" i="6"/>
  <c r="H65" i="6"/>
  <c r="K152" i="6"/>
  <c r="E76" i="6"/>
  <c r="H113" i="6"/>
  <c r="K76" i="6"/>
  <c r="D179" i="6"/>
  <c r="G76" i="6"/>
  <c r="K95" i="6"/>
  <c r="D162" i="6"/>
  <c r="H72" i="6"/>
  <c r="D153" i="6"/>
  <c r="F8" i="6"/>
  <c r="G22" i="6"/>
  <c r="H88" i="6"/>
  <c r="D141" i="6"/>
  <c r="J52" i="6"/>
  <c r="J68" i="6"/>
  <c r="D48" i="6"/>
  <c r="D46" i="6" s="1"/>
  <c r="K52" i="6"/>
  <c r="D91" i="6"/>
  <c r="D167" i="6"/>
  <c r="I76" i="6"/>
  <c r="H23" i="6"/>
  <c r="G152" i="6"/>
  <c r="F152" i="6"/>
  <c r="G52" i="6"/>
  <c r="D122" i="6"/>
  <c r="D120" i="6" s="1"/>
  <c r="G95" i="6"/>
  <c r="D106" i="6"/>
  <c r="F76" i="6"/>
  <c r="D77" i="6"/>
  <c r="E68" i="6"/>
  <c r="F52" i="6"/>
  <c r="D60" i="6"/>
  <c r="D65" i="6"/>
  <c r="D23" i="6"/>
  <c r="D22" i="6" s="1"/>
  <c r="E152" i="6"/>
  <c r="G8" i="6"/>
  <c r="D14" i="6"/>
  <c r="D54" i="13"/>
  <c r="D57" i="13" s="1"/>
  <c r="K11" i="13"/>
  <c r="K12" i="13"/>
  <c r="K13" i="13"/>
  <c r="K14" i="13"/>
  <c r="K15" i="13"/>
  <c r="K16" i="13"/>
  <c r="K17" i="13"/>
  <c r="K10" i="13"/>
  <c r="C11" i="13"/>
  <c r="C12" i="13"/>
  <c r="C13" i="13"/>
  <c r="C14" i="13"/>
  <c r="C15" i="13"/>
  <c r="C16" i="13"/>
  <c r="C17" i="13"/>
  <c r="C10" i="13"/>
  <c r="J10" i="13" s="1"/>
  <c r="D7" i="13"/>
  <c r="D9" i="13"/>
  <c r="G52" i="13"/>
  <c r="F27" i="13"/>
  <c r="F16" i="13"/>
  <c r="F15" i="13"/>
  <c r="F14" i="13"/>
  <c r="H13" i="13"/>
  <c r="F12" i="13"/>
  <c r="F11" i="13"/>
  <c r="F10" i="13"/>
  <c r="B95" i="5"/>
  <c r="B12" i="7" s="1"/>
  <c r="B18" i="5"/>
  <c r="B5" i="5"/>
  <c r="C95" i="5"/>
  <c r="B89" i="5"/>
  <c r="C89" i="5"/>
  <c r="B85" i="5"/>
  <c r="C85" i="5"/>
  <c r="B61" i="5"/>
  <c r="C61" i="5"/>
  <c r="B52" i="5"/>
  <c r="C52" i="5"/>
  <c r="B29" i="5"/>
  <c r="C29" i="5"/>
  <c r="B9" i="5"/>
  <c r="C9" i="5"/>
  <c r="B7" i="5"/>
  <c r="C7" i="5"/>
  <c r="C84" i="5" l="1"/>
  <c r="C8" i="7" s="1"/>
  <c r="B28" i="7"/>
  <c r="C12" i="7"/>
  <c r="D68" i="6"/>
  <c r="D152" i="6"/>
  <c r="D76" i="6"/>
  <c r="G6" i="6"/>
  <c r="B13" i="7" s="1"/>
  <c r="C28" i="7"/>
  <c r="B84" i="5"/>
  <c r="B8" i="7" s="1"/>
  <c r="C27" i="7"/>
  <c r="B27" i="7"/>
  <c r="C4" i="5"/>
  <c r="C26" i="7" s="1"/>
  <c r="K9" i="13"/>
  <c r="B4" i="5"/>
  <c r="B26" i="7" s="1"/>
  <c r="B17" i="5"/>
  <c r="C17" i="5"/>
  <c r="B33" i="7" l="1"/>
  <c r="B3" i="5"/>
  <c r="B36" i="7"/>
  <c r="B14" i="7"/>
  <c r="C36" i="7"/>
  <c r="C3" i="5"/>
  <c r="C101" i="5" s="1"/>
  <c r="B101" i="5" l="1"/>
  <c r="B4" i="7"/>
  <c r="C4" i="7"/>
  <c r="B16" i="7" l="1"/>
  <c r="B21" i="7"/>
  <c r="C16" i="7"/>
  <c r="C21" i="7"/>
  <c r="E29" i="13" l="1"/>
  <c r="P38" i="13" l="1"/>
  <c r="P39" i="13"/>
  <c r="P40" i="13"/>
  <c r="E37" i="13"/>
  <c r="M51" i="13" l="1"/>
  <c r="P46" i="13" l="1"/>
  <c r="O46" i="13" s="1"/>
  <c r="P47" i="13"/>
  <c r="O47" i="13" s="1"/>
  <c r="P48" i="13"/>
  <c r="O48" i="13" s="1"/>
  <c r="Q23" i="13" l="1"/>
  <c r="L25" i="13" l="1"/>
  <c r="L18" i="13"/>
  <c r="L9" i="13"/>
  <c r="L7" i="13" s="1"/>
  <c r="E54" i="13" l="1"/>
  <c r="N51" i="13" l="1"/>
  <c r="C52" i="13" l="1"/>
  <c r="P55" i="13" l="1"/>
  <c r="V57" i="13" l="1"/>
  <c r="Q56" i="13"/>
  <c r="P44" i="13" l="1"/>
  <c r="P34" i="13"/>
  <c r="P33" i="13"/>
  <c r="P49" i="13"/>
  <c r="P27" i="13"/>
  <c r="P26" i="13"/>
  <c r="P41" i="13"/>
  <c r="P31" i="13"/>
  <c r="P32" i="13"/>
  <c r="P35" i="13"/>
  <c r="P36" i="13"/>
  <c r="P37" i="13"/>
  <c r="P42" i="13"/>
  <c r="P43" i="13"/>
  <c r="P45" i="13"/>
  <c r="P50" i="13"/>
  <c r="P30" i="13"/>
  <c r="P29" i="13" l="1"/>
  <c r="O49" i="13" l="1"/>
  <c r="Q55" i="13" l="1"/>
  <c r="K19" i="13"/>
  <c r="P19" i="13" s="1"/>
  <c r="O36" i="13" l="1"/>
  <c r="O35" i="13"/>
  <c r="J52" i="13" l="1"/>
  <c r="N52" i="13" l="1"/>
  <c r="T25" i="13"/>
  <c r="T18" i="13"/>
  <c r="T9" i="13"/>
  <c r="T54" i="13" l="1"/>
  <c r="T7" i="13"/>
  <c r="M18" i="13" l="1"/>
  <c r="V59" i="13" l="1"/>
  <c r="R59" i="13"/>
  <c r="O58" i="13"/>
  <c r="N58" i="13"/>
  <c r="N56" i="13"/>
  <c r="P56" i="13"/>
  <c r="O56" i="13" s="1"/>
  <c r="N55" i="13"/>
  <c r="W25" i="13"/>
  <c r="W18" i="13"/>
  <c r="W9" i="13"/>
  <c r="U25" i="13"/>
  <c r="U18" i="13"/>
  <c r="U9" i="13"/>
  <c r="S25" i="13"/>
  <c r="S18" i="13"/>
  <c r="S9" i="13"/>
  <c r="W54" i="13" l="1"/>
  <c r="W7" i="13"/>
  <c r="U7" i="13"/>
  <c r="U54" i="13"/>
  <c r="S7" i="13"/>
  <c r="O55" i="13"/>
  <c r="S54" i="13"/>
  <c r="S57" i="13" l="1"/>
  <c r="S59" i="13" s="1"/>
  <c r="W57" i="13"/>
  <c r="W59" i="13" s="1"/>
  <c r="S60" i="13" l="1"/>
  <c r="J13" i="13" l="1"/>
  <c r="I18" i="13"/>
  <c r="I9" i="13"/>
  <c r="I54" i="13" l="1"/>
  <c r="I57" i="13"/>
  <c r="I53" i="13"/>
  <c r="I7" i="13"/>
  <c r="F9" i="13" l="1"/>
  <c r="E57" i="13"/>
  <c r="Q51" i="13" l="1"/>
  <c r="O50" i="13"/>
  <c r="O45" i="13"/>
  <c r="O43" i="13"/>
  <c r="O42" i="13"/>
  <c r="O41" i="13"/>
  <c r="O34" i="13"/>
  <c r="O33" i="13"/>
  <c r="O32" i="13"/>
  <c r="O31" i="13"/>
  <c r="C28" i="13"/>
  <c r="J28" i="13" s="1"/>
  <c r="N28" i="13" s="1"/>
  <c r="K27" i="13"/>
  <c r="C27" i="13"/>
  <c r="J27" i="13" s="1"/>
  <c r="K26" i="13"/>
  <c r="J26" i="13"/>
  <c r="N26" i="13" s="1"/>
  <c r="M25" i="13"/>
  <c r="G25" i="13"/>
  <c r="F25" i="13"/>
  <c r="E25" i="13"/>
  <c r="K24" i="13"/>
  <c r="P24" i="13" s="1"/>
  <c r="O24" i="13" s="1"/>
  <c r="C24" i="13"/>
  <c r="K23" i="13"/>
  <c r="P23" i="13" s="1"/>
  <c r="O23" i="13" s="1"/>
  <c r="C23" i="13"/>
  <c r="K22" i="13"/>
  <c r="P22" i="13" s="1"/>
  <c r="C22" i="13"/>
  <c r="K21" i="13"/>
  <c r="P21" i="13" s="1"/>
  <c r="O21" i="13" s="1"/>
  <c r="C21" i="13"/>
  <c r="K20" i="13"/>
  <c r="P20" i="13" s="1"/>
  <c r="C20" i="13"/>
  <c r="C19" i="13"/>
  <c r="J19" i="13" s="1"/>
  <c r="N19" i="13" s="1"/>
  <c r="H18" i="13"/>
  <c r="G18" i="13"/>
  <c r="F18" i="13"/>
  <c r="E18" i="13"/>
  <c r="D18" i="13"/>
  <c r="O17" i="13"/>
  <c r="J17" i="13"/>
  <c r="N17" i="13" s="1"/>
  <c r="P16" i="13"/>
  <c r="P15" i="13"/>
  <c r="P14" i="13"/>
  <c r="O14" i="13" s="1"/>
  <c r="N13" i="13"/>
  <c r="P13" i="13"/>
  <c r="P12" i="13"/>
  <c r="O12" i="13" s="1"/>
  <c r="P11" i="13"/>
  <c r="J11" i="13"/>
  <c r="P10" i="13"/>
  <c r="N10" i="13"/>
  <c r="M9" i="13"/>
  <c r="H9" i="13"/>
  <c r="G9" i="13"/>
  <c r="E9" i="13"/>
  <c r="J8" i="13"/>
  <c r="H54" i="13" l="1"/>
  <c r="H57" i="13" s="1"/>
  <c r="G51" i="13"/>
  <c r="P51" i="13" s="1"/>
  <c r="O51" i="13" s="1"/>
  <c r="G54" i="13"/>
  <c r="G57" i="13" s="1"/>
  <c r="F54" i="13"/>
  <c r="F57" i="13" s="1"/>
  <c r="M7" i="13"/>
  <c r="M54" i="13"/>
  <c r="M57" i="13" s="1"/>
  <c r="O37" i="13"/>
  <c r="E7" i="13"/>
  <c r="O44" i="13"/>
  <c r="O30" i="13"/>
  <c r="O13" i="13"/>
  <c r="O16" i="13"/>
  <c r="C25" i="13"/>
  <c r="J24" i="13"/>
  <c r="N24" i="13" s="1"/>
  <c r="J20" i="13"/>
  <c r="N20" i="13" s="1"/>
  <c r="N8" i="13"/>
  <c r="J23" i="13"/>
  <c r="N23" i="13" s="1"/>
  <c r="J22" i="13"/>
  <c r="N22" i="13" s="1"/>
  <c r="J21" i="13"/>
  <c r="N21" i="13" s="1"/>
  <c r="O20" i="13"/>
  <c r="O19" i="13"/>
  <c r="O15" i="13"/>
  <c r="O11" i="13"/>
  <c r="J16" i="13"/>
  <c r="N16" i="13" s="1"/>
  <c r="J15" i="13"/>
  <c r="N15" i="13" s="1"/>
  <c r="J14" i="13"/>
  <c r="N14" i="13" s="1"/>
  <c r="J12" i="13"/>
  <c r="N12" i="13" s="1"/>
  <c r="F7" i="13"/>
  <c r="Q9" i="13"/>
  <c r="Q25" i="13"/>
  <c r="O27" i="13"/>
  <c r="O22" i="13"/>
  <c r="Q18" i="13"/>
  <c r="C9" i="13"/>
  <c r="P18" i="13"/>
  <c r="N27" i="13"/>
  <c r="N25" i="13" s="1"/>
  <c r="J25" i="13"/>
  <c r="P9" i="13"/>
  <c r="O10" i="13"/>
  <c r="O26" i="13"/>
  <c r="P25" i="13"/>
  <c r="G7" i="13"/>
  <c r="N11" i="13"/>
  <c r="K18" i="13"/>
  <c r="K25" i="13"/>
  <c r="H7" i="13"/>
  <c r="C18" i="13"/>
  <c r="H53" i="13"/>
  <c r="P53" i="13" s="1"/>
  <c r="O29" i="13" l="1"/>
  <c r="C54" i="13"/>
  <c r="C57" i="13" s="1"/>
  <c r="Q7" i="13"/>
  <c r="N18" i="13"/>
  <c r="P54" i="13"/>
  <c r="O9" i="13"/>
  <c r="K7" i="13"/>
  <c r="Q54" i="13"/>
  <c r="J18" i="13"/>
  <c r="O18" i="13"/>
  <c r="O25" i="13"/>
  <c r="K54" i="13"/>
  <c r="K57" i="13" s="1"/>
  <c r="J9" i="13"/>
  <c r="C7" i="13"/>
  <c r="O53" i="13"/>
  <c r="P7" i="13"/>
  <c r="N9" i="13"/>
  <c r="J7" i="13" l="1"/>
  <c r="O7" i="13"/>
  <c r="N54" i="13"/>
  <c r="N57" i="13" s="1"/>
  <c r="N7" i="13"/>
  <c r="Q57" i="13"/>
  <c r="Q59" i="13" s="1"/>
  <c r="P57" i="13"/>
  <c r="P59" i="13" s="1"/>
  <c r="J54" i="13"/>
  <c r="J57" i="13" s="1"/>
  <c r="O54" i="13"/>
  <c r="O57" i="13" s="1"/>
  <c r="P60" i="13" l="1"/>
  <c r="P61" i="13" s="1"/>
  <c r="U128" i="2" l="1"/>
  <c r="U116" i="2"/>
  <c r="V113" i="2"/>
  <c r="U113" i="2"/>
  <c r="U112" i="2"/>
  <c r="U111" i="2"/>
  <c r="U109" i="2"/>
  <c r="U108" i="2"/>
  <c r="U106" i="2"/>
  <c r="U105" i="2"/>
  <c r="U104" i="2"/>
  <c r="U102" i="2"/>
  <c r="U100" i="2"/>
  <c r="U44" i="2"/>
  <c r="W178" i="2" l="1"/>
  <c r="V178" i="2"/>
  <c r="W177" i="2"/>
  <c r="V177" i="2"/>
  <c r="U177" i="2"/>
  <c r="W176" i="2"/>
  <c r="V176" i="2"/>
  <c r="U176" i="2"/>
  <c r="O178" i="2"/>
  <c r="N178" i="2"/>
  <c r="O177" i="2"/>
  <c r="N177" i="2"/>
  <c r="M177" i="2"/>
  <c r="O176" i="2"/>
  <c r="N176" i="2"/>
  <c r="M176" i="2"/>
  <c r="K176" i="2"/>
  <c r="G178" i="2"/>
  <c r="F178" i="2"/>
  <c r="F177" i="2"/>
  <c r="E177" i="2"/>
  <c r="G176" i="2"/>
  <c r="W174" i="2"/>
  <c r="V174" i="2"/>
  <c r="U174" i="2"/>
  <c r="O174" i="2"/>
  <c r="N174" i="2"/>
  <c r="M174" i="2"/>
  <c r="F174" i="2"/>
  <c r="W173" i="2"/>
  <c r="V173" i="2"/>
  <c r="U173" i="2"/>
  <c r="W172" i="2"/>
  <c r="V172" i="2"/>
  <c r="U172" i="2"/>
  <c r="W170" i="2"/>
  <c r="V170" i="2"/>
  <c r="U170" i="2"/>
  <c r="W169" i="2"/>
  <c r="V169" i="2"/>
  <c r="U169" i="2"/>
  <c r="W168" i="2"/>
  <c r="V168" i="2"/>
  <c r="U168" i="2"/>
  <c r="W167" i="2"/>
  <c r="V167" i="2"/>
  <c r="U167" i="2"/>
  <c r="W166" i="2"/>
  <c r="V166" i="2"/>
  <c r="U166" i="2"/>
  <c r="W164" i="2"/>
  <c r="V164" i="2"/>
  <c r="U164" i="2"/>
  <c r="W163" i="2"/>
  <c r="V163" i="2"/>
  <c r="U163" i="2"/>
  <c r="W162" i="2"/>
  <c r="V162" i="2"/>
  <c r="U162" i="2"/>
  <c r="W160" i="2"/>
  <c r="V160" i="2"/>
  <c r="U160" i="2"/>
  <c r="W159" i="2"/>
  <c r="V159" i="2"/>
  <c r="U159" i="2"/>
  <c r="W158" i="2"/>
  <c r="V158" i="2"/>
  <c r="U158" i="2"/>
  <c r="W157" i="2"/>
  <c r="V157" i="2"/>
  <c r="U157" i="2"/>
  <c r="W155" i="2"/>
  <c r="V155" i="2"/>
  <c r="U155" i="2"/>
  <c r="W154" i="2"/>
  <c r="V154" i="2"/>
  <c r="U154" i="2"/>
  <c r="W153" i="2"/>
  <c r="V153" i="2"/>
  <c r="U153" i="2"/>
  <c r="O173" i="2"/>
  <c r="N173" i="2"/>
  <c r="M173" i="2"/>
  <c r="O172" i="2"/>
  <c r="N172" i="2"/>
  <c r="M172" i="2"/>
  <c r="O170" i="2"/>
  <c r="N170" i="2"/>
  <c r="M170" i="2"/>
  <c r="O169" i="2"/>
  <c r="N169" i="2"/>
  <c r="O168" i="2"/>
  <c r="N168" i="2"/>
  <c r="O167" i="2"/>
  <c r="N167" i="2"/>
  <c r="M167" i="2"/>
  <c r="O166" i="2"/>
  <c r="N166" i="2"/>
  <c r="O164" i="2"/>
  <c r="O163" i="2"/>
  <c r="N163" i="2"/>
  <c r="O162" i="2"/>
  <c r="N162" i="2"/>
  <c r="O160" i="2"/>
  <c r="N160" i="2"/>
  <c r="O159" i="2"/>
  <c r="N159" i="2"/>
  <c r="M159" i="2"/>
  <c r="O158" i="2"/>
  <c r="N158" i="2"/>
  <c r="O157" i="2"/>
  <c r="N157" i="2"/>
  <c r="O155" i="2"/>
  <c r="N155" i="2"/>
  <c r="M155" i="2"/>
  <c r="O154" i="2"/>
  <c r="N154" i="2"/>
  <c r="O153" i="2"/>
  <c r="N153" i="2"/>
  <c r="I173" i="2"/>
  <c r="G173" i="2"/>
  <c r="F173" i="2"/>
  <c r="G172" i="2"/>
  <c r="F172" i="2"/>
  <c r="G170" i="2"/>
  <c r="F170" i="2"/>
  <c r="G169" i="2"/>
  <c r="F169" i="2"/>
  <c r="G168" i="2"/>
  <c r="F168" i="2"/>
  <c r="G167" i="2"/>
  <c r="F167" i="2"/>
  <c r="G166" i="2"/>
  <c r="G164" i="2"/>
  <c r="G163" i="2"/>
  <c r="F163" i="2"/>
  <c r="G162" i="2"/>
  <c r="F162" i="2"/>
  <c r="G160" i="2"/>
  <c r="F160" i="2"/>
  <c r="G159" i="2"/>
  <c r="F159" i="2"/>
  <c r="G158" i="2"/>
  <c r="F158" i="2"/>
  <c r="G157" i="2"/>
  <c r="F157" i="2"/>
  <c r="G155" i="2"/>
  <c r="F155" i="2"/>
  <c r="G154" i="2"/>
  <c r="F154" i="2"/>
  <c r="G153" i="2"/>
  <c r="F153" i="2"/>
  <c r="W150" i="2"/>
  <c r="V150" i="2"/>
  <c r="U150" i="2"/>
  <c r="W149" i="2"/>
  <c r="V149" i="2"/>
  <c r="U149" i="2"/>
  <c r="W148" i="2"/>
  <c r="V148" i="2"/>
  <c r="U148" i="2"/>
  <c r="W147" i="2"/>
  <c r="V147" i="2"/>
  <c r="U147" i="2"/>
  <c r="W146" i="2"/>
  <c r="V146" i="2"/>
  <c r="U146" i="2"/>
  <c r="W145" i="2"/>
  <c r="V145" i="2"/>
  <c r="U145" i="2"/>
  <c r="W144" i="2"/>
  <c r="V144" i="2"/>
  <c r="U144" i="2"/>
  <c r="W143" i="2"/>
  <c r="V143" i="2"/>
  <c r="U143" i="2"/>
  <c r="W142" i="2"/>
  <c r="V142" i="2"/>
  <c r="U142" i="2"/>
  <c r="W141" i="2"/>
  <c r="V141" i="2"/>
  <c r="U141" i="2"/>
  <c r="O150" i="2"/>
  <c r="N150" i="2"/>
  <c r="M150" i="2"/>
  <c r="O149" i="2"/>
  <c r="N149" i="2"/>
  <c r="M149" i="2"/>
  <c r="O148" i="2"/>
  <c r="N148" i="2"/>
  <c r="M148" i="2"/>
  <c r="O147" i="2"/>
  <c r="N147" i="2"/>
  <c r="M147" i="2"/>
  <c r="O146" i="2"/>
  <c r="N146" i="2"/>
  <c r="M146" i="2"/>
  <c r="O145" i="2"/>
  <c r="N145" i="2"/>
  <c r="M145" i="2"/>
  <c r="O144" i="2"/>
  <c r="N144" i="2"/>
  <c r="M144" i="2"/>
  <c r="O143" i="2"/>
  <c r="N143" i="2"/>
  <c r="O142" i="2"/>
  <c r="N142" i="2"/>
  <c r="M142" i="2"/>
  <c r="O141" i="2"/>
  <c r="N141" i="2"/>
  <c r="M141" i="2"/>
  <c r="G150" i="2"/>
  <c r="F150" i="2"/>
  <c r="G149" i="2"/>
  <c r="G148" i="2"/>
  <c r="F148" i="2"/>
  <c r="G147" i="2"/>
  <c r="F147" i="2"/>
  <c r="G146" i="2"/>
  <c r="F146" i="2"/>
  <c r="G145" i="2"/>
  <c r="F145" i="2"/>
  <c r="G144" i="2"/>
  <c r="F144" i="2"/>
  <c r="G143" i="2"/>
  <c r="G142" i="2"/>
  <c r="F142" i="2"/>
  <c r="E142" i="2"/>
  <c r="G141" i="2"/>
  <c r="F141" i="2"/>
  <c r="W138" i="2"/>
  <c r="V138" i="2"/>
  <c r="U138" i="2"/>
  <c r="W137" i="2"/>
  <c r="V137" i="2"/>
  <c r="U137" i="2"/>
  <c r="W136" i="2"/>
  <c r="V136" i="2"/>
  <c r="U136" i="2"/>
  <c r="W135" i="2"/>
  <c r="V135" i="2"/>
  <c r="U135" i="2"/>
  <c r="W134" i="2"/>
  <c r="V134" i="2"/>
  <c r="U134" i="2"/>
  <c r="W133" i="2"/>
  <c r="V133" i="2"/>
  <c r="U133" i="2"/>
  <c r="W131" i="2"/>
  <c r="V131" i="2"/>
  <c r="U131" i="2"/>
  <c r="O138" i="2"/>
  <c r="N138" i="2"/>
  <c r="K138" i="2"/>
  <c r="J138" i="2"/>
  <c r="I138" i="2"/>
  <c r="G138" i="2"/>
  <c r="F138" i="2"/>
  <c r="O137" i="2"/>
  <c r="N137" i="2"/>
  <c r="K137" i="2"/>
  <c r="J137" i="2"/>
  <c r="I137" i="2"/>
  <c r="G137" i="2"/>
  <c r="O136" i="2"/>
  <c r="N136" i="2"/>
  <c r="K136" i="2"/>
  <c r="J136" i="2"/>
  <c r="I136" i="2"/>
  <c r="G136" i="2"/>
  <c r="F136" i="2"/>
  <c r="O135" i="2"/>
  <c r="N135" i="2"/>
  <c r="M135" i="2"/>
  <c r="K135" i="2"/>
  <c r="J135" i="2"/>
  <c r="I135" i="2"/>
  <c r="G135" i="2"/>
  <c r="O134" i="2"/>
  <c r="N134" i="2"/>
  <c r="M134" i="2"/>
  <c r="K134" i="2"/>
  <c r="J134" i="2"/>
  <c r="I134" i="2"/>
  <c r="G134" i="2"/>
  <c r="F134" i="2"/>
  <c r="O133" i="2"/>
  <c r="N133" i="2"/>
  <c r="M133" i="2"/>
  <c r="K133" i="2"/>
  <c r="J133" i="2"/>
  <c r="I133" i="2"/>
  <c r="G133" i="2"/>
  <c r="O131" i="2"/>
  <c r="N131" i="2"/>
  <c r="M131" i="2"/>
  <c r="K131" i="2"/>
  <c r="J131" i="2"/>
  <c r="I131" i="2"/>
  <c r="G131" i="2"/>
  <c r="F131" i="2"/>
  <c r="W129" i="2"/>
  <c r="V129" i="2"/>
  <c r="U129" i="2"/>
  <c r="W128" i="2"/>
  <c r="V128" i="2"/>
  <c r="W127" i="2"/>
  <c r="V127" i="2"/>
  <c r="U127" i="2"/>
  <c r="W126" i="2"/>
  <c r="V126" i="2"/>
  <c r="W125" i="2"/>
  <c r="V125" i="2"/>
  <c r="U125" i="2"/>
  <c r="W124" i="2"/>
  <c r="V124" i="2"/>
  <c r="U124" i="2"/>
  <c r="W123" i="2"/>
  <c r="V123" i="2"/>
  <c r="U123" i="2"/>
  <c r="W121" i="2"/>
  <c r="V121" i="2"/>
  <c r="U121" i="2"/>
  <c r="O129" i="2"/>
  <c r="N129" i="2"/>
  <c r="M129" i="2"/>
  <c r="O127" i="2"/>
  <c r="N127" i="2"/>
  <c r="M127" i="2"/>
  <c r="O126" i="2"/>
  <c r="N126" i="2"/>
  <c r="M126" i="2"/>
  <c r="O125" i="2"/>
  <c r="N125" i="2"/>
  <c r="M125" i="2"/>
  <c r="O124" i="2"/>
  <c r="N124" i="2"/>
  <c r="M124" i="2"/>
  <c r="O123" i="2"/>
  <c r="N123" i="2"/>
  <c r="M123" i="2"/>
  <c r="O121" i="2"/>
  <c r="N121" i="2"/>
  <c r="M121" i="2"/>
  <c r="G129" i="2"/>
  <c r="F129" i="2"/>
  <c r="G127" i="2"/>
  <c r="F127" i="2"/>
  <c r="G126" i="2"/>
  <c r="F126" i="2"/>
  <c r="G125" i="2"/>
  <c r="F125" i="2"/>
  <c r="J124" i="2"/>
  <c r="G124" i="2"/>
  <c r="G123" i="2"/>
  <c r="F123" i="2"/>
  <c r="G121" i="2"/>
  <c r="F121" i="2"/>
  <c r="W119" i="2"/>
  <c r="V119" i="2"/>
  <c r="U119" i="2"/>
  <c r="W118" i="2"/>
  <c r="V118" i="2"/>
  <c r="U118" i="2"/>
  <c r="W117" i="2"/>
  <c r="V117" i="2"/>
  <c r="U117" i="2"/>
  <c r="W116" i="2"/>
  <c r="V116" i="2"/>
  <c r="W115" i="2"/>
  <c r="V115" i="2"/>
  <c r="W113" i="2"/>
  <c r="W112" i="2"/>
  <c r="V112" i="2"/>
  <c r="W111" i="2"/>
  <c r="V111" i="2"/>
  <c r="W110" i="2"/>
  <c r="V110" i="2"/>
  <c r="W109" i="2"/>
  <c r="V109" i="2"/>
  <c r="W108" i="2"/>
  <c r="V108" i="2"/>
  <c r="W106" i="2"/>
  <c r="V106" i="2"/>
  <c r="W105" i="2"/>
  <c r="V105" i="2"/>
  <c r="W104" i="2"/>
  <c r="V104" i="2"/>
  <c r="W103" i="2"/>
  <c r="V103" i="2"/>
  <c r="U103" i="2"/>
  <c r="W102" i="2"/>
  <c r="V102" i="2"/>
  <c r="W101" i="2"/>
  <c r="V101" i="2"/>
  <c r="W100" i="2"/>
  <c r="V100" i="2"/>
  <c r="W98" i="2"/>
  <c r="V98" i="2"/>
  <c r="U98" i="2"/>
  <c r="O119" i="2"/>
  <c r="N119" i="2"/>
  <c r="M119" i="2"/>
  <c r="O118" i="2"/>
  <c r="N118" i="2"/>
  <c r="M118" i="2"/>
  <c r="O117" i="2"/>
  <c r="N117" i="2"/>
  <c r="M117" i="2"/>
  <c r="O116" i="2"/>
  <c r="N116" i="2"/>
  <c r="M116" i="2"/>
  <c r="O115" i="2"/>
  <c r="N115" i="2"/>
  <c r="M115" i="2"/>
  <c r="O113" i="2"/>
  <c r="N113" i="2"/>
  <c r="M113" i="2"/>
  <c r="O112" i="2"/>
  <c r="N112" i="2"/>
  <c r="M112" i="2"/>
  <c r="O111" i="2"/>
  <c r="N111" i="2"/>
  <c r="M111" i="2"/>
  <c r="O110" i="2"/>
  <c r="N110" i="2"/>
  <c r="M110" i="2"/>
  <c r="O109" i="2"/>
  <c r="N109" i="2"/>
  <c r="M109" i="2"/>
  <c r="O108" i="2"/>
  <c r="N108" i="2"/>
  <c r="M108" i="2"/>
  <c r="O106" i="2"/>
  <c r="N106" i="2"/>
  <c r="M106" i="2"/>
  <c r="O105" i="2"/>
  <c r="N105" i="2"/>
  <c r="M105" i="2"/>
  <c r="O104" i="2"/>
  <c r="N104" i="2"/>
  <c r="M104" i="2"/>
  <c r="O103" i="2"/>
  <c r="N103" i="2"/>
  <c r="M103" i="2"/>
  <c r="O102" i="2"/>
  <c r="N102" i="2"/>
  <c r="M102" i="2"/>
  <c r="O101" i="2"/>
  <c r="N101" i="2"/>
  <c r="M101" i="2"/>
  <c r="O100" i="2"/>
  <c r="N100" i="2"/>
  <c r="M100" i="2"/>
  <c r="O98" i="2"/>
  <c r="N98" i="2"/>
  <c r="M98" i="2"/>
  <c r="G119" i="2"/>
  <c r="F119" i="2"/>
  <c r="G118" i="2"/>
  <c r="G117" i="2"/>
  <c r="F117" i="2"/>
  <c r="G116" i="2"/>
  <c r="F116" i="2"/>
  <c r="G115" i="2"/>
  <c r="F115" i="2"/>
  <c r="G113" i="2"/>
  <c r="F113" i="2"/>
  <c r="G112" i="2"/>
  <c r="F112" i="2"/>
  <c r="G111" i="2"/>
  <c r="G110" i="2"/>
  <c r="F110" i="2"/>
  <c r="G109" i="2"/>
  <c r="G108" i="2"/>
  <c r="F108" i="2"/>
  <c r="G106" i="2"/>
  <c r="G105" i="2"/>
  <c r="G104" i="2"/>
  <c r="F104" i="2"/>
  <c r="G103" i="2"/>
  <c r="F103" i="2"/>
  <c r="E103" i="2"/>
  <c r="G102" i="2"/>
  <c r="G101" i="2"/>
  <c r="F101" i="2"/>
  <c r="G100" i="2"/>
  <c r="F100" i="2"/>
  <c r="G98" i="2"/>
  <c r="F98" i="2"/>
  <c r="W96" i="2"/>
  <c r="V96" i="2"/>
  <c r="U96" i="2"/>
  <c r="W94" i="2"/>
  <c r="V94" i="2"/>
  <c r="U94" i="2"/>
  <c r="O96" i="2"/>
  <c r="N96" i="2"/>
  <c r="M96" i="2"/>
  <c r="O94" i="2"/>
  <c r="N94" i="2"/>
  <c r="M94" i="2"/>
  <c r="G96" i="2"/>
  <c r="F96" i="2"/>
  <c r="G94" i="2"/>
  <c r="F94" i="2"/>
  <c r="W92" i="2"/>
  <c r="V92" i="2"/>
  <c r="U92" i="2"/>
  <c r="W91" i="2"/>
  <c r="V91" i="2"/>
  <c r="U91" i="2"/>
  <c r="W89" i="2"/>
  <c r="V89" i="2"/>
  <c r="U89" i="2"/>
  <c r="W88" i="2"/>
  <c r="V88" i="2"/>
  <c r="U88" i="2"/>
  <c r="W86" i="2"/>
  <c r="V86" i="2"/>
  <c r="U86" i="2"/>
  <c r="W85" i="2"/>
  <c r="V85" i="2"/>
  <c r="U85" i="2"/>
  <c r="W84" i="2"/>
  <c r="V84" i="2"/>
  <c r="U84" i="2"/>
  <c r="W83" i="2"/>
  <c r="V83" i="2"/>
  <c r="U83" i="2"/>
  <c r="W82" i="2"/>
  <c r="V82" i="2"/>
  <c r="U82" i="2"/>
  <c r="W81" i="2"/>
  <c r="V81" i="2"/>
  <c r="U81" i="2"/>
  <c r="W80" i="2"/>
  <c r="V80" i="2"/>
  <c r="U80" i="2"/>
  <c r="O92" i="2"/>
  <c r="N92" i="2"/>
  <c r="M92" i="2"/>
  <c r="O91" i="2"/>
  <c r="N91" i="2"/>
  <c r="M91" i="2"/>
  <c r="O89" i="2"/>
  <c r="N89" i="2"/>
  <c r="O88" i="2"/>
  <c r="N88" i="2"/>
  <c r="M88" i="2"/>
  <c r="O86" i="2"/>
  <c r="N86" i="2"/>
  <c r="O85" i="2"/>
  <c r="N85" i="2"/>
  <c r="O84" i="2"/>
  <c r="N84" i="2"/>
  <c r="M84" i="2"/>
  <c r="O83" i="2"/>
  <c r="N83" i="2"/>
  <c r="M83" i="2"/>
  <c r="O82" i="2"/>
  <c r="N82" i="2"/>
  <c r="M82" i="2"/>
  <c r="O81" i="2"/>
  <c r="N81" i="2"/>
  <c r="M81" i="2"/>
  <c r="O80" i="2"/>
  <c r="N80" i="2"/>
  <c r="M80" i="2"/>
  <c r="K92" i="2"/>
  <c r="J92" i="2"/>
  <c r="I92" i="2"/>
  <c r="G92" i="2"/>
  <c r="F92" i="2"/>
  <c r="K91" i="2"/>
  <c r="J91" i="2"/>
  <c r="I91" i="2"/>
  <c r="G91" i="2"/>
  <c r="F91" i="2"/>
  <c r="E91" i="2"/>
  <c r="K89" i="2"/>
  <c r="J89" i="2"/>
  <c r="I89" i="2"/>
  <c r="G89" i="2"/>
  <c r="F89" i="2"/>
  <c r="K88" i="2"/>
  <c r="J88" i="2"/>
  <c r="I88" i="2"/>
  <c r="G88" i="2"/>
  <c r="E88" i="2"/>
  <c r="G86" i="2"/>
  <c r="F86" i="2"/>
  <c r="G85" i="2"/>
  <c r="F85" i="2"/>
  <c r="G84" i="2"/>
  <c r="F84" i="2"/>
  <c r="G83" i="2"/>
  <c r="F83" i="2"/>
  <c r="G82" i="2"/>
  <c r="F82" i="2"/>
  <c r="G80" i="2"/>
  <c r="F80" i="2"/>
  <c r="E80" i="2"/>
  <c r="W77" i="2"/>
  <c r="V77" i="2"/>
  <c r="U77" i="2"/>
  <c r="W76" i="2"/>
  <c r="V76" i="2"/>
  <c r="U76" i="2"/>
  <c r="W75" i="2"/>
  <c r="V75" i="2"/>
  <c r="U75" i="2"/>
  <c r="W73" i="2"/>
  <c r="V73" i="2"/>
  <c r="U73" i="2"/>
  <c r="W72" i="2"/>
  <c r="V72" i="2"/>
  <c r="U72" i="2"/>
  <c r="O77" i="2"/>
  <c r="N77" i="2"/>
  <c r="M77" i="2"/>
  <c r="K77" i="2"/>
  <c r="J77" i="2"/>
  <c r="G77" i="2"/>
  <c r="O76" i="2"/>
  <c r="N76" i="2"/>
  <c r="M76" i="2"/>
  <c r="K76" i="2"/>
  <c r="J76" i="2"/>
  <c r="G76" i="2"/>
  <c r="F76" i="2"/>
  <c r="O75" i="2"/>
  <c r="N75" i="2"/>
  <c r="M75" i="2"/>
  <c r="K75" i="2"/>
  <c r="J75" i="2"/>
  <c r="G75" i="2"/>
  <c r="F75" i="2"/>
  <c r="O73" i="2"/>
  <c r="N73" i="2"/>
  <c r="M73" i="2"/>
  <c r="K73" i="2"/>
  <c r="J73" i="2"/>
  <c r="G73" i="2"/>
  <c r="F73" i="2"/>
  <c r="O72" i="2"/>
  <c r="N72" i="2"/>
  <c r="M72" i="2"/>
  <c r="K72" i="2"/>
  <c r="J72" i="2"/>
  <c r="G72" i="2"/>
  <c r="F72" i="2"/>
  <c r="W69" i="2"/>
  <c r="V69" i="2"/>
  <c r="U69" i="2"/>
  <c r="W68" i="2"/>
  <c r="V68" i="2"/>
  <c r="U68" i="2"/>
  <c r="W66" i="2"/>
  <c r="V66" i="2"/>
  <c r="U66" i="2"/>
  <c r="W65" i="2"/>
  <c r="V65" i="2"/>
  <c r="U65" i="2"/>
  <c r="W64" i="2"/>
  <c r="U64" i="2"/>
  <c r="W63" i="2"/>
  <c r="V63" i="2"/>
  <c r="U63" i="2"/>
  <c r="W61" i="2"/>
  <c r="V61" i="2"/>
  <c r="U61" i="2"/>
  <c r="W60" i="2"/>
  <c r="U60" i="2"/>
  <c r="W59" i="2"/>
  <c r="V59" i="2"/>
  <c r="U59" i="2"/>
  <c r="W58" i="2"/>
  <c r="V58" i="2"/>
  <c r="U58" i="2"/>
  <c r="W57" i="2"/>
  <c r="V57" i="2"/>
  <c r="U57" i="2"/>
  <c r="W56" i="2"/>
  <c r="V56" i="2"/>
  <c r="U56" i="2"/>
  <c r="O69" i="2"/>
  <c r="N69" i="2"/>
  <c r="M69" i="2"/>
  <c r="K69" i="2"/>
  <c r="O68" i="2"/>
  <c r="N68" i="2"/>
  <c r="M68" i="2"/>
  <c r="K68" i="2"/>
  <c r="O66" i="2"/>
  <c r="N66" i="2"/>
  <c r="K66" i="2"/>
  <c r="O65" i="2"/>
  <c r="N65" i="2"/>
  <c r="M65" i="2"/>
  <c r="K65" i="2"/>
  <c r="O64" i="2"/>
  <c r="N64" i="2"/>
  <c r="K64" i="2"/>
  <c r="O63" i="2"/>
  <c r="N63" i="2"/>
  <c r="M63" i="2"/>
  <c r="K63" i="2"/>
  <c r="O61" i="2"/>
  <c r="N61" i="2"/>
  <c r="M61" i="2"/>
  <c r="K61" i="2"/>
  <c r="O60" i="2"/>
  <c r="N60" i="2"/>
  <c r="M60" i="2"/>
  <c r="K60" i="2"/>
  <c r="O59" i="2"/>
  <c r="N59" i="2"/>
  <c r="M59" i="2"/>
  <c r="K59" i="2"/>
  <c r="J59" i="2"/>
  <c r="O58" i="2"/>
  <c r="N58" i="2"/>
  <c r="M58" i="2"/>
  <c r="K58" i="2"/>
  <c r="O57" i="2"/>
  <c r="N57" i="2"/>
  <c r="M57" i="2"/>
  <c r="K57" i="2"/>
  <c r="O56" i="2"/>
  <c r="N56" i="2"/>
  <c r="M56" i="2"/>
  <c r="K56" i="2"/>
  <c r="G69" i="2"/>
  <c r="F69" i="2"/>
  <c r="I68" i="2"/>
  <c r="G68" i="2"/>
  <c r="F68" i="2"/>
  <c r="G66" i="2"/>
  <c r="F66" i="2"/>
  <c r="G65" i="2"/>
  <c r="F65" i="2"/>
  <c r="G64" i="2"/>
  <c r="F64" i="2"/>
  <c r="G63" i="2"/>
  <c r="F63" i="2"/>
  <c r="G61" i="2"/>
  <c r="F61" i="2"/>
  <c r="G60" i="2"/>
  <c r="F60" i="2"/>
  <c r="E60" i="2"/>
  <c r="G59" i="2"/>
  <c r="F59" i="2"/>
  <c r="G58" i="2"/>
  <c r="G57" i="2"/>
  <c r="G56" i="2"/>
  <c r="W53" i="2"/>
  <c r="V53" i="2"/>
  <c r="U53" i="2"/>
  <c r="W52" i="2"/>
  <c r="V52" i="2"/>
  <c r="U52" i="2"/>
  <c r="W51" i="2"/>
  <c r="V51" i="2"/>
  <c r="U51" i="2"/>
  <c r="W49" i="2"/>
  <c r="V49" i="2"/>
  <c r="U49" i="2"/>
  <c r="O53" i="2"/>
  <c r="N53" i="2"/>
  <c r="M53" i="2"/>
  <c r="K53" i="2"/>
  <c r="O52" i="2"/>
  <c r="N52" i="2"/>
  <c r="M52" i="2"/>
  <c r="K52" i="2"/>
  <c r="O51" i="2"/>
  <c r="N51" i="2"/>
  <c r="M51" i="2"/>
  <c r="K51" i="2"/>
  <c r="O49" i="2"/>
  <c r="N49" i="2"/>
  <c r="M49" i="2"/>
  <c r="K49" i="2"/>
  <c r="G53" i="2"/>
  <c r="F53" i="2"/>
  <c r="E53" i="2"/>
  <c r="I52" i="2"/>
  <c r="G52" i="2"/>
  <c r="F52" i="2"/>
  <c r="G51" i="2"/>
  <c r="F51" i="2"/>
  <c r="G49" i="2"/>
  <c r="F49" i="2"/>
  <c r="W47" i="2"/>
  <c r="V47" i="2"/>
  <c r="U47" i="2"/>
  <c r="W46" i="2"/>
  <c r="V46" i="2"/>
  <c r="U46" i="2"/>
  <c r="W45" i="2"/>
  <c r="V45" i="2"/>
  <c r="U45" i="2"/>
  <c r="W44" i="2"/>
  <c r="V44" i="2"/>
  <c r="W43" i="2"/>
  <c r="V43" i="2"/>
  <c r="U43" i="2"/>
  <c r="W42" i="2"/>
  <c r="V42" i="2"/>
  <c r="U42" i="2"/>
  <c r="W40" i="2"/>
  <c r="V40" i="2"/>
  <c r="U40" i="2"/>
  <c r="W39" i="2"/>
  <c r="V39" i="2"/>
  <c r="U39" i="2"/>
  <c r="O47" i="2"/>
  <c r="N47" i="2"/>
  <c r="M47" i="2"/>
  <c r="K47" i="2"/>
  <c r="J47" i="2"/>
  <c r="O46" i="2"/>
  <c r="N46" i="2"/>
  <c r="K46" i="2"/>
  <c r="J46" i="2"/>
  <c r="O45" i="2"/>
  <c r="N45" i="2"/>
  <c r="M45" i="2"/>
  <c r="K45" i="2"/>
  <c r="O44" i="2"/>
  <c r="M44" i="2"/>
  <c r="K44" i="2"/>
  <c r="O43" i="2"/>
  <c r="N43" i="2"/>
  <c r="K43" i="2"/>
  <c r="O42" i="2"/>
  <c r="N42" i="2"/>
  <c r="M42" i="2"/>
  <c r="K42" i="2"/>
  <c r="O40" i="2"/>
  <c r="N40" i="2"/>
  <c r="K40" i="2"/>
  <c r="O39" i="2"/>
  <c r="N39" i="2"/>
  <c r="M39" i="2"/>
  <c r="K39" i="2"/>
  <c r="G47" i="2"/>
  <c r="F47" i="2"/>
  <c r="G46" i="2"/>
  <c r="F46" i="2"/>
  <c r="G45" i="2"/>
  <c r="G44" i="2"/>
  <c r="G43" i="2"/>
  <c r="F43" i="2"/>
  <c r="G42" i="2"/>
  <c r="F42" i="2"/>
  <c r="G40" i="2"/>
  <c r="F40" i="2"/>
  <c r="G39" i="2"/>
  <c r="W37" i="2"/>
  <c r="V37" i="2"/>
  <c r="U37" i="2"/>
  <c r="W36" i="2"/>
  <c r="V36" i="2"/>
  <c r="U36" i="2"/>
  <c r="W35" i="2"/>
  <c r="V35" i="2"/>
  <c r="U35" i="2"/>
  <c r="W33" i="2"/>
  <c r="V33" i="2"/>
  <c r="U33" i="2"/>
  <c r="W32" i="2"/>
  <c r="V32" i="2"/>
  <c r="U32" i="2"/>
  <c r="W31" i="2"/>
  <c r="V31" i="2"/>
  <c r="U31" i="2"/>
  <c r="W30" i="2"/>
  <c r="V30" i="2"/>
  <c r="U30" i="2"/>
  <c r="W29" i="2"/>
  <c r="V29" i="2"/>
  <c r="U29" i="2"/>
  <c r="W28" i="2"/>
  <c r="V28" i="2"/>
  <c r="U28" i="2"/>
  <c r="W27" i="2"/>
  <c r="V27" i="2"/>
  <c r="U27" i="2"/>
  <c r="W26" i="2"/>
  <c r="V26" i="2"/>
  <c r="U26" i="2"/>
  <c r="O37" i="2"/>
  <c r="N37" i="2"/>
  <c r="M37" i="2"/>
  <c r="K37" i="2"/>
  <c r="J37" i="2"/>
  <c r="G37" i="2"/>
  <c r="F37" i="2"/>
  <c r="O36" i="2"/>
  <c r="N36" i="2"/>
  <c r="M36" i="2"/>
  <c r="K36" i="2"/>
  <c r="J36" i="2"/>
  <c r="G36" i="2"/>
  <c r="F36" i="2"/>
  <c r="O35" i="2"/>
  <c r="N35" i="2"/>
  <c r="M35" i="2"/>
  <c r="K35" i="2"/>
  <c r="J35" i="2"/>
  <c r="G35" i="2"/>
  <c r="F35" i="2"/>
  <c r="O33" i="2"/>
  <c r="N33" i="2"/>
  <c r="M33" i="2"/>
  <c r="K33" i="2"/>
  <c r="J33" i="2"/>
  <c r="G33" i="2"/>
  <c r="F33" i="2"/>
  <c r="O32" i="2"/>
  <c r="N32" i="2"/>
  <c r="M32" i="2"/>
  <c r="K32" i="2"/>
  <c r="J32" i="2"/>
  <c r="G32" i="2"/>
  <c r="F32" i="2"/>
  <c r="O31" i="2"/>
  <c r="N31" i="2"/>
  <c r="M31" i="2"/>
  <c r="K31" i="2"/>
  <c r="J31" i="2"/>
  <c r="G31" i="2"/>
  <c r="F31" i="2"/>
  <c r="O30" i="2"/>
  <c r="N30" i="2"/>
  <c r="M30" i="2"/>
  <c r="K30" i="2"/>
  <c r="J30" i="2"/>
  <c r="G30" i="2"/>
  <c r="F30" i="2"/>
  <c r="O29" i="2"/>
  <c r="N29" i="2"/>
  <c r="M29" i="2"/>
  <c r="K29" i="2"/>
  <c r="J29" i="2"/>
  <c r="G29" i="2"/>
  <c r="F29" i="2"/>
  <c r="O28" i="2"/>
  <c r="N28" i="2"/>
  <c r="M28" i="2"/>
  <c r="K28" i="2"/>
  <c r="J28" i="2"/>
  <c r="G28" i="2"/>
  <c r="F28" i="2"/>
  <c r="O27" i="2"/>
  <c r="N27" i="2"/>
  <c r="M27" i="2"/>
  <c r="K27" i="2"/>
  <c r="J27" i="2"/>
  <c r="G27" i="2"/>
  <c r="F27" i="2"/>
  <c r="O26" i="2"/>
  <c r="N26" i="2"/>
  <c r="M26" i="2"/>
  <c r="K26" i="2"/>
  <c r="J26" i="2"/>
  <c r="G26" i="2"/>
  <c r="F26" i="2"/>
  <c r="W23" i="2"/>
  <c r="V23" i="2"/>
  <c r="U23" i="2"/>
  <c r="W22" i="2"/>
  <c r="V22" i="2"/>
  <c r="U22" i="2"/>
  <c r="W21" i="2"/>
  <c r="V21" i="2"/>
  <c r="U21" i="2"/>
  <c r="W20" i="2"/>
  <c r="V20" i="2"/>
  <c r="U20" i="2"/>
  <c r="W19" i="2"/>
  <c r="V19" i="2"/>
  <c r="U19" i="2"/>
  <c r="W18" i="2"/>
  <c r="V18" i="2"/>
  <c r="U18" i="2"/>
  <c r="W17" i="2"/>
  <c r="V17" i="2"/>
  <c r="U17" i="2"/>
  <c r="W15" i="2"/>
  <c r="V15" i="2"/>
  <c r="U15" i="2"/>
  <c r="W14" i="2"/>
  <c r="V14" i="2"/>
  <c r="U14" i="2"/>
  <c r="W13" i="2"/>
  <c r="V13" i="2"/>
  <c r="U13" i="2"/>
  <c r="W12" i="2"/>
  <c r="V12" i="2"/>
  <c r="U12" i="2"/>
  <c r="O23" i="2"/>
  <c r="N23" i="2"/>
  <c r="M23" i="2"/>
  <c r="O22" i="2"/>
  <c r="N22" i="2"/>
  <c r="M22" i="2"/>
  <c r="O21" i="2"/>
  <c r="N21" i="2"/>
  <c r="M21" i="2"/>
  <c r="O20" i="2"/>
  <c r="N20" i="2"/>
  <c r="M20" i="2"/>
  <c r="O19" i="2"/>
  <c r="N19" i="2"/>
  <c r="M19" i="2"/>
  <c r="O18" i="2"/>
  <c r="N18" i="2"/>
  <c r="M18" i="2"/>
  <c r="O17" i="2"/>
  <c r="N17" i="2"/>
  <c r="M17" i="2"/>
  <c r="O15" i="2"/>
  <c r="N15" i="2"/>
  <c r="M15" i="2"/>
  <c r="O14" i="2"/>
  <c r="N14" i="2"/>
  <c r="M14" i="2"/>
  <c r="O13" i="2"/>
  <c r="N13" i="2"/>
  <c r="M13" i="2"/>
  <c r="O12" i="2"/>
  <c r="N12" i="2"/>
  <c r="M12" i="2"/>
  <c r="O175" i="2" l="1"/>
  <c r="L176" i="2"/>
  <c r="D178" i="2"/>
  <c r="D177" i="2"/>
  <c r="D176" i="2"/>
  <c r="T174" i="2"/>
  <c r="L174" i="2"/>
  <c r="T173" i="2"/>
  <c r="W171" i="2"/>
  <c r="T172" i="2"/>
  <c r="T171" i="2" s="1"/>
  <c r="T170" i="2"/>
  <c r="T169" i="2"/>
  <c r="T168" i="2"/>
  <c r="W165" i="2"/>
  <c r="T164" i="2"/>
  <c r="T160" i="2"/>
  <c r="T159" i="2"/>
  <c r="V156" i="2"/>
  <c r="W156" i="2"/>
  <c r="T157" i="2"/>
  <c r="W152" i="2"/>
  <c r="V152" i="2"/>
  <c r="L173" i="2"/>
  <c r="N171" i="2"/>
  <c r="L170" i="2"/>
  <c r="L169" i="2"/>
  <c r="L168" i="2"/>
  <c r="O165" i="2"/>
  <c r="L164" i="2"/>
  <c r="L163" i="2"/>
  <c r="L160" i="2"/>
  <c r="L159" i="2"/>
  <c r="L158" i="2"/>
  <c r="O152" i="2"/>
  <c r="L155" i="2"/>
  <c r="L154" i="2"/>
  <c r="L153" i="2"/>
  <c r="D173" i="2"/>
  <c r="G171" i="2"/>
  <c r="D170" i="2"/>
  <c r="D169" i="2"/>
  <c r="D168" i="2"/>
  <c r="D167" i="2"/>
  <c r="D160" i="2"/>
  <c r="D159" i="2"/>
  <c r="D158" i="2"/>
  <c r="D155" i="2"/>
  <c r="D154" i="2"/>
  <c r="D137" i="2"/>
  <c r="V114" i="2"/>
  <c r="L103" i="2"/>
  <c r="L102" i="2"/>
  <c r="O99" i="2"/>
  <c r="M99" i="2"/>
  <c r="L100" i="2"/>
  <c r="D117" i="2"/>
  <c r="D116" i="2"/>
  <c r="G114" i="2"/>
  <c r="D113" i="2"/>
  <c r="D112" i="2"/>
  <c r="D111" i="2"/>
  <c r="D106" i="2"/>
  <c r="D104" i="2"/>
  <c r="E99" i="2"/>
  <c r="D101" i="2"/>
  <c r="D100" i="2"/>
  <c r="D98" i="2"/>
  <c r="T94" i="2"/>
  <c r="L96" i="2"/>
  <c r="L94" i="2"/>
  <c r="G95" i="2"/>
  <c r="G93" i="2" s="1"/>
  <c r="D94" i="2"/>
  <c r="W90" i="2"/>
  <c r="T91" i="2"/>
  <c r="W87" i="2"/>
  <c r="U87" i="2"/>
  <c r="T88" i="2"/>
  <c r="T86" i="2"/>
  <c r="T82" i="2"/>
  <c r="T81" i="2"/>
  <c r="W79" i="2"/>
  <c r="T80" i="2"/>
  <c r="L92" i="2"/>
  <c r="L88" i="2"/>
  <c r="L86" i="2"/>
  <c r="L85" i="2"/>
  <c r="L84" i="2"/>
  <c r="L83" i="2"/>
  <c r="L82" i="2"/>
  <c r="O79" i="2"/>
  <c r="J90" i="2"/>
  <c r="K90" i="2"/>
  <c r="F90" i="2"/>
  <c r="K87" i="2"/>
  <c r="H89" i="2"/>
  <c r="F87" i="2"/>
  <c r="J87" i="2"/>
  <c r="G87" i="2"/>
  <c r="D86" i="2"/>
  <c r="D85" i="2"/>
  <c r="D84" i="2"/>
  <c r="D83" i="2"/>
  <c r="G79" i="2"/>
  <c r="D80" i="2"/>
  <c r="V71" i="2"/>
  <c r="W71" i="2"/>
  <c r="L77" i="2"/>
  <c r="H77" i="2"/>
  <c r="N74" i="2"/>
  <c r="O74" i="2"/>
  <c r="M74" i="2"/>
  <c r="H75" i="2"/>
  <c r="N71" i="2"/>
  <c r="H73" i="2"/>
  <c r="G71" i="2"/>
  <c r="O71" i="2"/>
  <c r="M71" i="2"/>
  <c r="H72" i="2"/>
  <c r="H71" i="2" s="1"/>
  <c r="U67" i="2"/>
  <c r="T65" i="2"/>
  <c r="T64" i="2"/>
  <c r="W62" i="2"/>
  <c r="U62" i="2"/>
  <c r="T61" i="2"/>
  <c r="T59" i="2"/>
  <c r="T58" i="2"/>
  <c r="U55" i="2"/>
  <c r="T56" i="2"/>
  <c r="L69" i="2"/>
  <c r="L68" i="2"/>
  <c r="L66" i="2"/>
  <c r="H66" i="2"/>
  <c r="L65" i="2"/>
  <c r="N62" i="2"/>
  <c r="L63" i="2"/>
  <c r="L61" i="2"/>
  <c r="L60" i="2"/>
  <c r="O55" i="2"/>
  <c r="M55" i="2"/>
  <c r="J55" i="2"/>
  <c r="L58" i="2"/>
  <c r="H58" i="2"/>
  <c r="H57" i="2"/>
  <c r="N55" i="2"/>
  <c r="H56" i="2"/>
  <c r="F67" i="2"/>
  <c r="D68" i="2"/>
  <c r="D66" i="2"/>
  <c r="D64" i="2"/>
  <c r="D61" i="2"/>
  <c r="D59" i="2"/>
  <c r="D57" i="2"/>
  <c r="W50" i="2"/>
  <c r="T51" i="2"/>
  <c r="L53" i="2"/>
  <c r="H53" i="2"/>
  <c r="L49" i="2"/>
  <c r="K48" i="2"/>
  <c r="D53" i="2"/>
  <c r="H52" i="2"/>
  <c r="D52" i="2"/>
  <c r="D49" i="2"/>
  <c r="H40" i="2"/>
  <c r="H39" i="2"/>
  <c r="D44" i="2"/>
  <c r="F41" i="2"/>
  <c r="F38" i="2" s="1"/>
  <c r="V107" i="2"/>
  <c r="T111" i="2"/>
  <c r="T106" i="2"/>
  <c r="E13" i="3"/>
  <c r="E12" i="3"/>
  <c r="E9" i="3"/>
  <c r="E8" i="3"/>
  <c r="E5" i="3"/>
  <c r="E4" i="3"/>
  <c r="O90" i="2"/>
  <c r="E90" i="2"/>
  <c r="I87" i="2"/>
  <c r="F79" i="2"/>
  <c r="D77" i="2"/>
  <c r="H61" i="2"/>
  <c r="H60" i="2"/>
  <c r="I67" i="2"/>
  <c r="D39" i="2"/>
  <c r="G11" i="2"/>
  <c r="B5" i="1"/>
  <c r="C5" i="1"/>
  <c r="D5" i="1"/>
  <c r="F5" i="1"/>
  <c r="B7" i="1"/>
  <c r="C7" i="1"/>
  <c r="D7" i="1"/>
  <c r="F7" i="1"/>
  <c r="B9" i="1"/>
  <c r="B4" i="1" s="1"/>
  <c r="C9" i="1"/>
  <c r="D9" i="1"/>
  <c r="F9" i="1"/>
  <c r="B16" i="1"/>
  <c r="C16" i="1"/>
  <c r="D16" i="1"/>
  <c r="F16" i="1"/>
  <c r="B28" i="1"/>
  <c r="C28" i="1"/>
  <c r="D28" i="1"/>
  <c r="F28" i="1"/>
  <c r="B55" i="1"/>
  <c r="B15" i="1" s="1"/>
  <c r="C55" i="1"/>
  <c r="D55" i="1"/>
  <c r="F55" i="1"/>
  <c r="B65" i="1"/>
  <c r="C65" i="1"/>
  <c r="D65" i="1"/>
  <c r="F65" i="1"/>
  <c r="B113" i="1"/>
  <c r="C113" i="1"/>
  <c r="D113" i="1"/>
  <c r="F113" i="1"/>
  <c r="F112" i="1" s="1"/>
  <c r="F8" i="3" s="1"/>
  <c r="B118" i="1"/>
  <c r="B112" i="1" s="1"/>
  <c r="B8" i="3" s="1"/>
  <c r="B10" i="3" s="1"/>
  <c r="C118" i="1"/>
  <c r="D118" i="1"/>
  <c r="F118" i="1"/>
  <c r="B129" i="1"/>
  <c r="B12" i="3" s="1"/>
  <c r="B14" i="3" s="1"/>
  <c r="C129" i="1"/>
  <c r="C12" i="3" s="1"/>
  <c r="D129" i="1"/>
  <c r="D12" i="3" s="1"/>
  <c r="F129" i="1"/>
  <c r="F12" i="3" s="1"/>
  <c r="E11" i="2"/>
  <c r="F11" i="2"/>
  <c r="I11" i="2"/>
  <c r="J11" i="2"/>
  <c r="K11" i="2"/>
  <c r="D12" i="2"/>
  <c r="H12" i="2"/>
  <c r="D13" i="2"/>
  <c r="H13" i="2"/>
  <c r="D14" i="2"/>
  <c r="H14" i="2"/>
  <c r="D15" i="2"/>
  <c r="H15" i="2"/>
  <c r="E16" i="2"/>
  <c r="F16" i="2"/>
  <c r="G16" i="2"/>
  <c r="I16" i="2"/>
  <c r="I10" i="2" s="1"/>
  <c r="J16" i="2"/>
  <c r="K16" i="2"/>
  <c r="D17" i="2"/>
  <c r="H17" i="2"/>
  <c r="D18" i="2"/>
  <c r="H18" i="2"/>
  <c r="D19" i="2"/>
  <c r="H19" i="2"/>
  <c r="D20" i="2"/>
  <c r="H20" i="2"/>
  <c r="D21" i="2"/>
  <c r="H21" i="2"/>
  <c r="D22" i="2"/>
  <c r="H22" i="2"/>
  <c r="D23" i="2"/>
  <c r="H23" i="2"/>
  <c r="E25" i="2"/>
  <c r="I25" i="2"/>
  <c r="H33" i="2"/>
  <c r="E34" i="2"/>
  <c r="I34" i="2"/>
  <c r="T37" i="2"/>
  <c r="E41" i="2"/>
  <c r="E38" i="2"/>
  <c r="I41" i="2"/>
  <c r="I38" i="2" s="1"/>
  <c r="J41" i="2"/>
  <c r="J38" i="2" s="1"/>
  <c r="H43" i="2"/>
  <c r="H45" i="2"/>
  <c r="D47" i="2"/>
  <c r="E50" i="2"/>
  <c r="E48" i="2" s="1"/>
  <c r="E107" i="2"/>
  <c r="E114" i="2"/>
  <c r="J50" i="2"/>
  <c r="J48" i="2" s="1"/>
  <c r="G50" i="2"/>
  <c r="G48" i="2" s="1"/>
  <c r="O50" i="2"/>
  <c r="O48" i="2" s="1"/>
  <c r="E55" i="2"/>
  <c r="I55" i="2"/>
  <c r="G55" i="2"/>
  <c r="D58" i="2"/>
  <c r="F55" i="2"/>
  <c r="E62" i="2"/>
  <c r="I62" i="2"/>
  <c r="J62" i="2"/>
  <c r="H63" i="2"/>
  <c r="H64" i="2"/>
  <c r="E67" i="2"/>
  <c r="J67" i="2"/>
  <c r="K67" i="2"/>
  <c r="N67" i="2"/>
  <c r="H69" i="2"/>
  <c r="E71" i="2"/>
  <c r="I71" i="2"/>
  <c r="E74" i="2"/>
  <c r="I74" i="2"/>
  <c r="W74" i="2"/>
  <c r="I79" i="2"/>
  <c r="J79" i="2"/>
  <c r="K79" i="2"/>
  <c r="H80" i="2"/>
  <c r="H79" i="2" s="1"/>
  <c r="D81" i="2"/>
  <c r="H81" i="2"/>
  <c r="H82" i="2"/>
  <c r="H83" i="2"/>
  <c r="H84" i="2"/>
  <c r="H85" i="2"/>
  <c r="H86" i="2"/>
  <c r="E87" i="2"/>
  <c r="T89" i="2"/>
  <c r="H94" i="2"/>
  <c r="E95" i="2"/>
  <c r="E93" i="2" s="1"/>
  <c r="I95" i="2"/>
  <c r="I93" i="2" s="1"/>
  <c r="J95" i="2"/>
  <c r="J93" i="2" s="1"/>
  <c r="K95" i="2"/>
  <c r="K93" i="2" s="1"/>
  <c r="F95" i="2"/>
  <c r="F93" i="2" s="1"/>
  <c r="H96" i="2"/>
  <c r="H95" i="2" s="1"/>
  <c r="N95" i="2"/>
  <c r="N93" i="2" s="1"/>
  <c r="O95" i="2"/>
  <c r="O93" i="2" s="1"/>
  <c r="V95" i="2"/>
  <c r="W95" i="2"/>
  <c r="W93" i="2" s="1"/>
  <c r="H98" i="2"/>
  <c r="L98" i="2"/>
  <c r="I99" i="2"/>
  <c r="J99" i="2"/>
  <c r="K99" i="2"/>
  <c r="H100" i="2"/>
  <c r="H101" i="2"/>
  <c r="D102" i="2"/>
  <c r="H102" i="2"/>
  <c r="H103" i="2"/>
  <c r="H104" i="2"/>
  <c r="D105" i="2"/>
  <c r="H105" i="2"/>
  <c r="H106" i="2"/>
  <c r="I107" i="2"/>
  <c r="J107" i="2"/>
  <c r="K107" i="2"/>
  <c r="H108" i="2"/>
  <c r="D109" i="2"/>
  <c r="H109" i="2"/>
  <c r="H110" i="2"/>
  <c r="H111" i="2"/>
  <c r="H112" i="2"/>
  <c r="H113" i="2"/>
  <c r="I114" i="2"/>
  <c r="J114" i="2"/>
  <c r="K114" i="2"/>
  <c r="K97" i="2" s="1"/>
  <c r="H115" i="2"/>
  <c r="F114" i="2"/>
  <c r="H116" i="2"/>
  <c r="W114" i="2"/>
  <c r="H117" i="2"/>
  <c r="D118" i="2"/>
  <c r="H118" i="2"/>
  <c r="D119" i="2"/>
  <c r="H121" i="2"/>
  <c r="E122" i="2"/>
  <c r="E120" i="2" s="1"/>
  <c r="I122" i="2"/>
  <c r="I120" i="2" s="1"/>
  <c r="K122" i="2"/>
  <c r="K120" i="2" s="1"/>
  <c r="F122" i="2"/>
  <c r="F120" i="2" s="1"/>
  <c r="H123" i="2"/>
  <c r="N122" i="2"/>
  <c r="H125" i="2"/>
  <c r="H126" i="2"/>
  <c r="H127" i="2"/>
  <c r="H129" i="2"/>
  <c r="E132" i="2"/>
  <c r="E130" i="2" s="1"/>
  <c r="D133" i="2"/>
  <c r="F132" i="2"/>
  <c r="F130" i="2" s="1"/>
  <c r="O132" i="2"/>
  <c r="H136" i="2"/>
  <c r="H138" i="2"/>
  <c r="I140" i="2"/>
  <c r="I139" i="2" s="1"/>
  <c r="J140" i="2"/>
  <c r="J139" i="2" s="1"/>
  <c r="K140" i="2"/>
  <c r="K139" i="2" s="1"/>
  <c r="H141" i="2"/>
  <c r="E140" i="2"/>
  <c r="E139" i="2" s="1"/>
  <c r="H142" i="2"/>
  <c r="D143" i="2"/>
  <c r="H143" i="2"/>
  <c r="L143" i="2"/>
  <c r="H144" i="2"/>
  <c r="D145" i="2"/>
  <c r="H145" i="2"/>
  <c r="L145" i="2"/>
  <c r="H146" i="2"/>
  <c r="D147" i="2"/>
  <c r="H147" i="2"/>
  <c r="L147" i="2"/>
  <c r="H148" i="2"/>
  <c r="D149" i="2"/>
  <c r="H149" i="2"/>
  <c r="L149" i="2"/>
  <c r="H150" i="2"/>
  <c r="E152" i="2"/>
  <c r="I152" i="2"/>
  <c r="J152" i="2"/>
  <c r="K152" i="2"/>
  <c r="H153" i="2"/>
  <c r="H154" i="2"/>
  <c r="T154" i="2"/>
  <c r="H155" i="2"/>
  <c r="T155" i="2"/>
  <c r="E156" i="2"/>
  <c r="I156" i="2"/>
  <c r="J156" i="2"/>
  <c r="K156" i="2"/>
  <c r="K151" i="2" s="1"/>
  <c r="H157" i="2"/>
  <c r="M156" i="2"/>
  <c r="H158" i="2"/>
  <c r="H159" i="2"/>
  <c r="H160" i="2"/>
  <c r="E161" i="2"/>
  <c r="I161" i="2"/>
  <c r="J161" i="2"/>
  <c r="K161" i="2"/>
  <c r="F161" i="2"/>
  <c r="H162" i="2"/>
  <c r="H163" i="2"/>
  <c r="H164" i="2"/>
  <c r="E165" i="2"/>
  <c r="I165" i="2"/>
  <c r="J165" i="2"/>
  <c r="K165" i="2"/>
  <c r="H166" i="2"/>
  <c r="H167" i="2"/>
  <c r="H168" i="2"/>
  <c r="H169" i="2"/>
  <c r="H170" i="2"/>
  <c r="E171" i="2"/>
  <c r="I171" i="2"/>
  <c r="J171" i="2"/>
  <c r="K171" i="2"/>
  <c r="F171" i="2"/>
  <c r="H172" i="2"/>
  <c r="H171" i="2" s="1"/>
  <c r="O171" i="2"/>
  <c r="V171" i="2"/>
  <c r="H173" i="2"/>
  <c r="D174" i="2"/>
  <c r="H174" i="2"/>
  <c r="I175" i="2"/>
  <c r="J175" i="2"/>
  <c r="H176" i="2"/>
  <c r="H177" i="2"/>
  <c r="F175" i="2"/>
  <c r="H178" i="2"/>
  <c r="L178" i="2"/>
  <c r="M175" i="2"/>
  <c r="K175" i="2"/>
  <c r="G175" i="2"/>
  <c r="E175" i="2"/>
  <c r="U171" i="2"/>
  <c r="M171" i="2"/>
  <c r="F165" i="2"/>
  <c r="M161" i="2"/>
  <c r="G152" i="2"/>
  <c r="D141" i="2"/>
  <c r="D124" i="2"/>
  <c r="T121" i="2"/>
  <c r="D121" i="2"/>
  <c r="L108" i="2"/>
  <c r="N99" i="2"/>
  <c r="L166" i="2"/>
  <c r="T153" i="2"/>
  <c r="H133" i="2"/>
  <c r="F99" i="2"/>
  <c r="F25" i="2"/>
  <c r="L91" i="2"/>
  <c r="D88" i="2"/>
  <c r="L80" i="2"/>
  <c r="L75" i="2"/>
  <c r="L72" i="2"/>
  <c r="H68" i="2"/>
  <c r="V62" i="2"/>
  <c r="L56" i="2"/>
  <c r="D56" i="2"/>
  <c r="L51" i="2"/>
  <c r="D42" i="2"/>
  <c r="M34" i="2"/>
  <c r="H26" i="2"/>
  <c r="H88" i="2"/>
  <c r="T49" i="2"/>
  <c r="L42" i="2"/>
  <c r="H42" i="2"/>
  <c r="D40" i="2"/>
  <c r="L17" i="2"/>
  <c r="T167" i="2"/>
  <c r="D164" i="2"/>
  <c r="D153" i="2"/>
  <c r="U90" i="2"/>
  <c r="D60" i="2"/>
  <c r="L28" i="2"/>
  <c r="L52" i="2"/>
  <c r="W161" i="2"/>
  <c r="F156" i="2"/>
  <c r="M152" i="2"/>
  <c r="N140" i="2"/>
  <c r="N139" i="2" s="1"/>
  <c r="M132" i="2"/>
  <c r="M130" i="2" s="1"/>
  <c r="M87" i="2"/>
  <c r="T77" i="2"/>
  <c r="K55" i="2"/>
  <c r="N50" i="2"/>
  <c r="N48" i="2" s="1"/>
  <c r="L44" i="2"/>
  <c r="T33" i="2"/>
  <c r="L30" i="2"/>
  <c r="L21" i="2"/>
  <c r="U165" i="2"/>
  <c r="M165" i="2"/>
  <c r="O161" i="2"/>
  <c r="D163" i="2"/>
  <c r="N156" i="2"/>
  <c r="U152" i="2"/>
  <c r="F152" i="2"/>
  <c r="D103" i="2"/>
  <c r="V79" i="2"/>
  <c r="M79" i="2"/>
  <c r="D65" i="2"/>
  <c r="M62" i="2"/>
  <c r="T60" i="2"/>
  <c r="W55" i="2"/>
  <c r="L59" i="2"/>
  <c r="T53" i="2"/>
  <c r="D46" i="2"/>
  <c r="W41" i="2"/>
  <c r="W38" i="2" s="1"/>
  <c r="T27" i="2"/>
  <c r="K25" i="2"/>
  <c r="T22" i="2"/>
  <c r="T20" i="2"/>
  <c r="L18" i="2"/>
  <c r="O11" i="2"/>
  <c r="T158" i="2"/>
  <c r="K74" i="2"/>
  <c r="K71" i="2"/>
  <c r="D69" i="2"/>
  <c r="T57" i="2"/>
  <c r="D45" i="2"/>
  <c r="T13" i="2"/>
  <c r="T17" i="2"/>
  <c r="O62" i="2"/>
  <c r="L89" i="2"/>
  <c r="V41" i="2"/>
  <c r="V38" i="2" s="1"/>
  <c r="F62" i="2"/>
  <c r="L57" i="2"/>
  <c r="O67" i="2"/>
  <c r="H76" i="2"/>
  <c r="V87" i="2"/>
  <c r="T35" i="2"/>
  <c r="H46" i="2"/>
  <c r="T83" i="2"/>
  <c r="T66" i="2"/>
  <c r="H27" i="2"/>
  <c r="H29" i="2"/>
  <c r="H31" i="2"/>
  <c r="L32" i="2"/>
  <c r="T40" i="2"/>
  <c r="M50" i="2"/>
  <c r="M48" i="2" s="1"/>
  <c r="V50" i="2"/>
  <c r="V48" i="2" s="1"/>
  <c r="H92" i="2"/>
  <c r="T85" i="2"/>
  <c r="O87" i="2"/>
  <c r="T92" i="2"/>
  <c r="D11" i="2"/>
  <c r="J10" i="2"/>
  <c r="F10" i="2"/>
  <c r="L33" i="2"/>
  <c r="H59" i="2"/>
  <c r="W67" i="2"/>
  <c r="T84" i="2"/>
  <c r="M90" i="2"/>
  <c r="H140" i="2"/>
  <c r="D112" i="1"/>
  <c r="D8" i="3" s="1"/>
  <c r="C15" i="1"/>
  <c r="H93" i="2" l="1"/>
  <c r="E17" i="3"/>
  <c r="H99" i="2"/>
  <c r="N70" i="2"/>
  <c r="D4" i="1"/>
  <c r="E14" i="3"/>
  <c r="H139" i="2"/>
  <c r="F15" i="1"/>
  <c r="O70" i="2"/>
  <c r="U54" i="2"/>
  <c r="K10" i="2"/>
  <c r="M70" i="2"/>
  <c r="W78" i="2"/>
  <c r="E10" i="2"/>
  <c r="E6" i="3"/>
  <c r="H114" i="2"/>
  <c r="G10" i="2"/>
  <c r="I151" i="2"/>
  <c r="J97" i="2"/>
  <c r="D16" i="2"/>
  <c r="D10" i="2" s="1"/>
  <c r="E151" i="2"/>
  <c r="E16" i="3"/>
  <c r="E18" i="3" s="1"/>
  <c r="E10" i="3"/>
  <c r="J151" i="2"/>
  <c r="H107" i="2"/>
  <c r="I97" i="2"/>
  <c r="B3" i="1"/>
  <c r="H175" i="2"/>
  <c r="E70" i="2"/>
  <c r="I24" i="2"/>
  <c r="H16" i="2"/>
  <c r="H11" i="2"/>
  <c r="H10" i="2" s="1"/>
  <c r="C112" i="1"/>
  <c r="D15" i="1"/>
  <c r="D3" i="1" s="1"/>
  <c r="F4" i="1"/>
  <c r="F3" i="1" s="1"/>
  <c r="C4" i="1"/>
  <c r="C3" i="1" s="1"/>
  <c r="C4" i="3" s="1"/>
  <c r="K78" i="2"/>
  <c r="E97" i="2"/>
  <c r="T90" i="2"/>
  <c r="H74" i="2"/>
  <c r="H70" i="2" s="1"/>
  <c r="L87" i="2"/>
  <c r="T113" i="2"/>
  <c r="L55" i="2"/>
  <c r="D67" i="2"/>
  <c r="H87" i="2"/>
  <c r="L90" i="2"/>
  <c r="L50" i="2"/>
  <c r="L48" i="2" s="1"/>
  <c r="W70" i="2"/>
  <c r="I70" i="2"/>
  <c r="E24" i="2"/>
  <c r="I54" i="2"/>
  <c r="F54" i="2"/>
  <c r="D152" i="2"/>
  <c r="H165" i="2"/>
  <c r="H161" i="2"/>
  <c r="H156" i="2"/>
  <c r="H152" i="2"/>
  <c r="K70" i="2"/>
  <c r="T152" i="2"/>
  <c r="L152" i="2"/>
  <c r="J54" i="2"/>
  <c r="L104" i="2"/>
  <c r="L105" i="2"/>
  <c r="L106" i="2"/>
  <c r="M107" i="2"/>
  <c r="O107" i="2"/>
  <c r="L110" i="2"/>
  <c r="L111" i="2"/>
  <c r="L112" i="2"/>
  <c r="L113" i="2"/>
  <c r="O114" i="2"/>
  <c r="N114" i="2"/>
  <c r="L117" i="2"/>
  <c r="L118" i="2"/>
  <c r="L119" i="2"/>
  <c r="T98" i="2"/>
  <c r="T103" i="2"/>
  <c r="W99" i="2"/>
  <c r="T117" i="2"/>
  <c r="T118" i="2"/>
  <c r="T119" i="2"/>
  <c r="H131" i="2"/>
  <c r="L131" i="2"/>
  <c r="I132" i="2"/>
  <c r="I130" i="2" s="1"/>
  <c r="K132" i="2"/>
  <c r="K130" i="2" s="1"/>
  <c r="D134" i="2"/>
  <c r="H134" i="2"/>
  <c r="L134" i="2"/>
  <c r="M151" i="2"/>
  <c r="N175" i="2"/>
  <c r="T176" i="2"/>
  <c r="W175" i="2"/>
  <c r="E54" i="2"/>
  <c r="T104" i="2"/>
  <c r="T109" i="2"/>
  <c r="T112" i="2"/>
  <c r="T116" i="2"/>
  <c r="M11" i="2"/>
  <c r="L13" i="2"/>
  <c r="L14" i="2"/>
  <c r="L15" i="2"/>
  <c r="M16" i="2"/>
  <c r="O16" i="2"/>
  <c r="O10" i="2" s="1"/>
  <c r="L19" i="2"/>
  <c r="L16" i="2" s="1"/>
  <c r="L20" i="2"/>
  <c r="L22" i="2"/>
  <c r="L23" i="2"/>
  <c r="T12" i="2"/>
  <c r="U11" i="2"/>
  <c r="W11" i="2"/>
  <c r="T14" i="2"/>
  <c r="T15" i="2"/>
  <c r="V16" i="2"/>
  <c r="T18" i="2"/>
  <c r="W16" i="2"/>
  <c r="T19" i="2"/>
  <c r="T21" i="2"/>
  <c r="T23" i="2"/>
  <c r="G25" i="2"/>
  <c r="N25" i="2"/>
  <c r="D27" i="2"/>
  <c r="J25" i="2"/>
  <c r="O25" i="2"/>
  <c r="D28" i="2"/>
  <c r="H28" i="2"/>
  <c r="D29" i="2"/>
  <c r="L29" i="2"/>
  <c r="D30" i="2"/>
  <c r="H30" i="2"/>
  <c r="D31" i="2"/>
  <c r="L31" i="2"/>
  <c r="D32" i="2"/>
  <c r="H32" i="2"/>
  <c r="D33" i="2"/>
  <c r="K34" i="2"/>
  <c r="K24" i="2" s="1"/>
  <c r="N34" i="2"/>
  <c r="F34" i="2"/>
  <c r="F24" i="2" s="1"/>
  <c r="L36" i="2"/>
  <c r="O34" i="2"/>
  <c r="D37" i="2"/>
  <c r="H37" i="2"/>
  <c r="U25" i="2"/>
  <c r="W25" i="2"/>
  <c r="V25" i="2"/>
  <c r="T28" i="2"/>
  <c r="T29" i="2"/>
  <c r="T30" i="2"/>
  <c r="T31" i="2"/>
  <c r="T32" i="2"/>
  <c r="U34" i="2"/>
  <c r="W34" i="2"/>
  <c r="T36" i="2"/>
  <c r="T34" i="2" s="1"/>
  <c r="J132" i="2"/>
  <c r="J130" i="2" s="1"/>
  <c r="L135" i="2"/>
  <c r="D136" i="2"/>
  <c r="L136" i="2"/>
  <c r="H137" i="2"/>
  <c r="L137" i="2"/>
  <c r="D138" i="2"/>
  <c r="L138" i="2"/>
  <c r="T131" i="2"/>
  <c r="U132" i="2"/>
  <c r="U130" i="2" s="1"/>
  <c r="W132" i="2"/>
  <c r="W130" i="2" s="1"/>
  <c r="T135" i="2"/>
  <c r="T136" i="2"/>
  <c r="T137" i="2"/>
  <c r="T138" i="2"/>
  <c r="M78" i="2"/>
  <c r="W54" i="2"/>
  <c r="F151" i="2"/>
  <c r="D43" i="2"/>
  <c r="D41" i="2" s="1"/>
  <c r="D38" i="2" s="1"/>
  <c r="L39" i="2"/>
  <c r="L40" i="2"/>
  <c r="M41" i="2"/>
  <c r="M38" i="2" s="1"/>
  <c r="O41" i="2"/>
  <c r="O38" i="2" s="1"/>
  <c r="L43" i="2"/>
  <c r="L45" i="2"/>
  <c r="L46" i="2"/>
  <c r="L47" i="2"/>
  <c r="T39" i="2"/>
  <c r="T43" i="2"/>
  <c r="T44" i="2"/>
  <c r="T45" i="2"/>
  <c r="T46" i="2"/>
  <c r="T47" i="2"/>
  <c r="G140" i="2"/>
  <c r="G139" i="2" s="1"/>
  <c r="D144" i="2"/>
  <c r="D146" i="2"/>
  <c r="D148" i="2"/>
  <c r="D150" i="2"/>
  <c r="O140" i="2"/>
  <c r="O139" i="2" s="1"/>
  <c r="L142" i="2"/>
  <c r="L144" i="2"/>
  <c r="L146" i="2"/>
  <c r="L148" i="2"/>
  <c r="L150" i="2"/>
  <c r="V140" i="2"/>
  <c r="V139" i="2" s="1"/>
  <c r="T142" i="2"/>
  <c r="W140" i="2"/>
  <c r="W139" i="2" s="1"/>
  <c r="T143" i="2"/>
  <c r="T144" i="2"/>
  <c r="T145" i="2"/>
  <c r="T146" i="2"/>
  <c r="T147" i="2"/>
  <c r="T148" i="2"/>
  <c r="T149" i="2"/>
  <c r="T150" i="2"/>
  <c r="W48" i="2"/>
  <c r="D55" i="2"/>
  <c r="N54" i="2"/>
  <c r="J78" i="2"/>
  <c r="O78" i="2"/>
  <c r="T79" i="2"/>
  <c r="D125" i="2"/>
  <c r="D126" i="2"/>
  <c r="D127" i="2"/>
  <c r="D129" i="2"/>
  <c r="O122" i="2"/>
  <c r="O120" i="2" s="1"/>
  <c r="L124" i="2"/>
  <c r="L125" i="2"/>
  <c r="L126" i="2"/>
  <c r="L127" i="2"/>
  <c r="L129" i="2"/>
  <c r="T123" i="2"/>
  <c r="T124" i="2"/>
  <c r="W122" i="2"/>
  <c r="W120" i="2" s="1"/>
  <c r="T125" i="2"/>
  <c r="T127" i="2"/>
  <c r="T129" i="2"/>
  <c r="W151" i="2"/>
  <c r="O130" i="2"/>
  <c r="L67" i="2"/>
  <c r="T55" i="2"/>
  <c r="D99" i="2"/>
  <c r="M25" i="2"/>
  <c r="M24" i="2" s="1"/>
  <c r="L27" i="2"/>
  <c r="D35" i="2"/>
  <c r="G34" i="2"/>
  <c r="H36" i="2"/>
  <c r="J34" i="2"/>
  <c r="K41" i="2"/>
  <c r="K38" i="2" s="1"/>
  <c r="H44" i="2"/>
  <c r="H41" i="2" s="1"/>
  <c r="T42" i="2"/>
  <c r="U41" i="2"/>
  <c r="U38" i="2" s="1"/>
  <c r="F50" i="2"/>
  <c r="F48" i="2" s="1"/>
  <c r="D51" i="2"/>
  <c r="D50" i="2" s="1"/>
  <c r="D48" i="2" s="1"/>
  <c r="H51" i="2"/>
  <c r="H50" i="2" s="1"/>
  <c r="K50" i="2"/>
  <c r="T52" i="2"/>
  <c r="T50" i="2" s="1"/>
  <c r="T48" i="2" s="1"/>
  <c r="U50" i="2"/>
  <c r="U48" i="2" s="1"/>
  <c r="G62" i="2"/>
  <c r="D63" i="2"/>
  <c r="D62" i="2" s="1"/>
  <c r="H65" i="2"/>
  <c r="K62" i="2"/>
  <c r="H62" i="2" s="1"/>
  <c r="V67" i="2"/>
  <c r="T68" i="2"/>
  <c r="F71" i="2"/>
  <c r="D72" i="2"/>
  <c r="F74" i="2"/>
  <c r="D75" i="2"/>
  <c r="D76" i="2"/>
  <c r="G74" i="2"/>
  <c r="G70" i="2" s="1"/>
  <c r="U71" i="2"/>
  <c r="T72" i="2"/>
  <c r="U74" i="2"/>
  <c r="T75" i="2"/>
  <c r="V74" i="2"/>
  <c r="V70" i="2" s="1"/>
  <c r="T76" i="2"/>
  <c r="I90" i="2"/>
  <c r="I78" i="2" s="1"/>
  <c r="H91" i="2"/>
  <c r="H90" i="2" s="1"/>
  <c r="G90" i="2"/>
  <c r="G78" i="2" s="1"/>
  <c r="D92" i="2"/>
  <c r="L81" i="2"/>
  <c r="L79" i="2" s="1"/>
  <c r="N79" i="2"/>
  <c r="U95" i="2"/>
  <c r="U93" i="2" s="1"/>
  <c r="T96" i="2"/>
  <c r="T95" i="2" s="1"/>
  <c r="T93" i="2" s="1"/>
  <c r="G107" i="2"/>
  <c r="D108" i="2"/>
  <c r="D110" i="2"/>
  <c r="F107" i="2"/>
  <c r="F97" i="2" s="1"/>
  <c r="L109" i="2"/>
  <c r="N107" i="2"/>
  <c r="M114" i="2"/>
  <c r="L115" i="2"/>
  <c r="V99" i="2"/>
  <c r="V97" i="2" s="1"/>
  <c r="T100" i="2"/>
  <c r="W107" i="2"/>
  <c r="T108" i="2"/>
  <c r="D123" i="2"/>
  <c r="G122" i="2"/>
  <c r="G120" i="2" s="1"/>
  <c r="J122" i="2"/>
  <c r="J120" i="2" s="1"/>
  <c r="H124" i="2"/>
  <c r="H122" i="2" s="1"/>
  <c r="H120" i="2" s="1"/>
  <c r="M122" i="2"/>
  <c r="M120" i="2" s="1"/>
  <c r="L123" i="2"/>
  <c r="D131" i="2"/>
  <c r="N132" i="2"/>
  <c r="N130" i="2" s="1"/>
  <c r="L133" i="2"/>
  <c r="G132" i="2"/>
  <c r="G130" i="2" s="1"/>
  <c r="D135" i="2"/>
  <c r="T134" i="2"/>
  <c r="V132" i="2"/>
  <c r="V130" i="2" s="1"/>
  <c r="F140" i="2"/>
  <c r="F139" i="2" s="1"/>
  <c r="D142" i="2"/>
  <c r="M140" i="2"/>
  <c r="M139" i="2" s="1"/>
  <c r="L141" i="2"/>
  <c r="G156" i="2"/>
  <c r="D157" i="2"/>
  <c r="D156" i="2" s="1"/>
  <c r="G161" i="2"/>
  <c r="D162" i="2"/>
  <c r="D161" i="2" s="1"/>
  <c r="D166" i="2"/>
  <c r="D165" i="2" s="1"/>
  <c r="G165" i="2"/>
  <c r="O156" i="2"/>
  <c r="O151" i="2" s="1"/>
  <c r="L157" i="2"/>
  <c r="L156" i="2" s="1"/>
  <c r="N161" i="2"/>
  <c r="L162" i="2"/>
  <c r="L161" i="2" s="1"/>
  <c r="L167" i="2"/>
  <c r="L165" i="2" s="1"/>
  <c r="N165" i="2"/>
  <c r="T162" i="2"/>
  <c r="U161" i="2"/>
  <c r="V161" i="2"/>
  <c r="T163" i="2"/>
  <c r="V165" i="2"/>
  <c r="T166" i="2"/>
  <c r="T165" i="2" s="1"/>
  <c r="T177" i="2"/>
  <c r="V175" i="2"/>
  <c r="T156" i="2"/>
  <c r="T87" i="2"/>
  <c r="N120" i="2"/>
  <c r="D175" i="2"/>
  <c r="U175" i="2"/>
  <c r="D73" i="2"/>
  <c r="L35" i="2"/>
  <c r="T73" i="2"/>
  <c r="M67" i="2"/>
  <c r="M54" i="2" s="1"/>
  <c r="V90" i="2"/>
  <c r="V78" i="2" s="1"/>
  <c r="T69" i="2"/>
  <c r="V122" i="2"/>
  <c r="V120" i="2" s="1"/>
  <c r="U16" i="2"/>
  <c r="L64" i="2"/>
  <c r="L62" i="2" s="1"/>
  <c r="L73" i="2"/>
  <c r="L71" i="2" s="1"/>
  <c r="L76" i="2"/>
  <c r="L74" i="2" s="1"/>
  <c r="N11" i="2"/>
  <c r="L101" i="2"/>
  <c r="N152" i="2"/>
  <c r="V11" i="2"/>
  <c r="N41" i="2"/>
  <c r="N38" i="2" s="1"/>
  <c r="U79" i="2"/>
  <c r="U78" i="2" s="1"/>
  <c r="U140" i="2"/>
  <c r="U139" i="2" s="1"/>
  <c r="U156" i="2"/>
  <c r="L177" i="2"/>
  <c r="L175" i="2" s="1"/>
  <c r="T63" i="2"/>
  <c r="T62" i="2" s="1"/>
  <c r="L116" i="2"/>
  <c r="L12" i="2"/>
  <c r="L26" i="2"/>
  <c r="H49" i="2"/>
  <c r="D96" i="2"/>
  <c r="D95" i="2" s="1"/>
  <c r="D93" i="2" s="1"/>
  <c r="T26" i="2"/>
  <c r="H35" i="2"/>
  <c r="I50" i="2"/>
  <c r="I48" i="2" s="1"/>
  <c r="G67" i="2"/>
  <c r="J71" i="2"/>
  <c r="J74" i="2"/>
  <c r="E79" i="2"/>
  <c r="E78" i="2" s="1"/>
  <c r="D91" i="2"/>
  <c r="M95" i="2"/>
  <c r="D26" i="2"/>
  <c r="V93" i="2"/>
  <c r="T133" i="2"/>
  <c r="D172" i="2"/>
  <c r="D171" i="2" s="1"/>
  <c r="G99" i="2"/>
  <c r="D115" i="2"/>
  <c r="D114" i="2" s="1"/>
  <c r="L121" i="2"/>
  <c r="T141" i="2"/>
  <c r="L172" i="2"/>
  <c r="L171" i="2" s="1"/>
  <c r="H135" i="2"/>
  <c r="N90" i="2"/>
  <c r="N87" i="2"/>
  <c r="V34" i="2"/>
  <c r="D36" i="2"/>
  <c r="H67" i="2"/>
  <c r="O54" i="2"/>
  <c r="H55" i="2"/>
  <c r="N16" i="2"/>
  <c r="L37" i="2"/>
  <c r="G41" i="2"/>
  <c r="G38" i="2" s="1"/>
  <c r="H47" i="2"/>
  <c r="V55" i="2"/>
  <c r="D82" i="2"/>
  <c r="D79" i="2" s="1"/>
  <c r="D89" i="2"/>
  <c r="D87" i="2" s="1"/>
  <c r="T102" i="2"/>
  <c r="T105" i="2"/>
  <c r="T128" i="2"/>
  <c r="C6" i="3"/>
  <c r="F78" i="2"/>
  <c r="H97" i="2" l="1"/>
  <c r="B4" i="3"/>
  <c r="B16" i="3" s="1"/>
  <c r="B132" i="1"/>
  <c r="L78" i="2"/>
  <c r="T140" i="2"/>
  <c r="T139" i="2" s="1"/>
  <c r="T78" i="2"/>
  <c r="U151" i="2"/>
  <c r="V54" i="2"/>
  <c r="G97" i="2"/>
  <c r="G54" i="2"/>
  <c r="H34" i="2"/>
  <c r="H78" i="2"/>
  <c r="H132" i="2"/>
  <c r="H130" i="2" s="1"/>
  <c r="M97" i="2"/>
  <c r="V24" i="2"/>
  <c r="L34" i="2"/>
  <c r="J24" i="2"/>
  <c r="F4" i="3"/>
  <c r="F16" i="3" s="1"/>
  <c r="F132" i="1"/>
  <c r="D4" i="3"/>
  <c r="D16" i="3" s="1"/>
  <c r="D132" i="1"/>
  <c r="C8" i="3"/>
  <c r="C132" i="1"/>
  <c r="H25" i="2"/>
  <c r="T175" i="2"/>
  <c r="N10" i="2"/>
  <c r="D140" i="2"/>
  <c r="D139" i="2" s="1"/>
  <c r="T16" i="2"/>
  <c r="M10" i="2"/>
  <c r="U10" i="2"/>
  <c r="L107" i="2"/>
  <c r="T41" i="2"/>
  <c r="T38" i="2" s="1"/>
  <c r="L41" i="2"/>
  <c r="L38" i="2" s="1"/>
  <c r="T107" i="2"/>
  <c r="H54" i="2"/>
  <c r="D25" i="2"/>
  <c r="D90" i="2"/>
  <c r="D78" i="2" s="1"/>
  <c r="L25" i="2"/>
  <c r="L99" i="2"/>
  <c r="L54" i="2"/>
  <c r="H48" i="2"/>
  <c r="E8" i="2"/>
  <c r="B5" i="3" s="1"/>
  <c r="L122" i="2"/>
  <c r="L120" i="2" s="1"/>
  <c r="N97" i="2"/>
  <c r="T67" i="2"/>
  <c r="T54" i="2" s="1"/>
  <c r="L70" i="2"/>
  <c r="D54" i="2"/>
  <c r="G24" i="2"/>
  <c r="I8" i="2"/>
  <c r="O97" i="2"/>
  <c r="H151" i="2"/>
  <c r="H38" i="2"/>
  <c r="T25" i="2"/>
  <c r="T24" i="2" s="1"/>
  <c r="L11" i="2"/>
  <c r="L10" i="2" s="1"/>
  <c r="N151" i="2"/>
  <c r="D71" i="2"/>
  <c r="L140" i="2"/>
  <c r="L139" i="2" s="1"/>
  <c r="D132" i="2"/>
  <c r="D130" i="2" s="1"/>
  <c r="L132" i="2"/>
  <c r="L130" i="2" s="1"/>
  <c r="W97" i="2"/>
  <c r="W10" i="2"/>
  <c r="T11" i="2"/>
  <c r="V10" i="2"/>
  <c r="D122" i="2"/>
  <c r="D120" i="2" s="1"/>
  <c r="D107" i="2"/>
  <c r="D97" i="2" s="1"/>
  <c r="U24" i="2"/>
  <c r="N24" i="2"/>
  <c r="J70" i="2"/>
  <c r="D74" i="2"/>
  <c r="W24" i="2"/>
  <c r="O24" i="2"/>
  <c r="V151" i="2"/>
  <c r="T161" i="2"/>
  <c r="T151" i="2" s="1"/>
  <c r="G151" i="2"/>
  <c r="L151" i="2"/>
  <c r="D151" i="2"/>
  <c r="T132" i="2"/>
  <c r="T130" i="2" s="1"/>
  <c r="U70" i="2"/>
  <c r="F70" i="2"/>
  <c r="F8" i="2" s="1"/>
  <c r="D34" i="2"/>
  <c r="K54" i="2"/>
  <c r="K8" i="2" s="1"/>
  <c r="L95" i="2"/>
  <c r="L93" i="2" s="1"/>
  <c r="M93" i="2"/>
  <c r="L114" i="2"/>
  <c r="N78" i="2"/>
  <c r="T74" i="2"/>
  <c r="T71" i="2"/>
  <c r="T99" i="2"/>
  <c r="H24" i="2" l="1"/>
  <c r="L24" i="2"/>
  <c r="J8" i="2"/>
  <c r="H8" i="2" s="1"/>
  <c r="T10" i="2"/>
  <c r="O8" i="2"/>
  <c r="D13" i="3" s="1"/>
  <c r="D14" i="3" s="1"/>
  <c r="D70" i="2"/>
  <c r="V8" i="2"/>
  <c r="F9" i="3" s="1"/>
  <c r="F10" i="3" s="1"/>
  <c r="C10" i="3"/>
  <c r="C16" i="3"/>
  <c r="M8" i="2"/>
  <c r="D5" i="3" s="1"/>
  <c r="D6" i="3" s="1"/>
  <c r="L97" i="2"/>
  <c r="D24" i="2"/>
  <c r="G8" i="2"/>
  <c r="D8" i="2" s="1"/>
  <c r="W8" i="2"/>
  <c r="F13" i="3" s="1"/>
  <c r="F14" i="3" s="1"/>
  <c r="N8" i="2"/>
  <c r="C13" i="3"/>
  <c r="T70" i="2"/>
  <c r="B17" i="3"/>
  <c r="B18" i="3" s="1"/>
  <c r="B6" i="3"/>
  <c r="L8" i="2" l="1"/>
  <c r="D9" i="3"/>
  <c r="D10" i="3" s="1"/>
  <c r="C17" i="3"/>
  <c r="C18" i="3" s="1"/>
  <c r="C14" i="3"/>
  <c r="D17" i="3" l="1"/>
  <c r="D18" i="3" s="1"/>
  <c r="U115" i="2" l="1"/>
  <c r="U114" i="2" l="1"/>
  <c r="T115" i="2"/>
  <c r="T114" i="2" s="1"/>
  <c r="T97" i="2" s="1"/>
  <c r="U101" i="2" l="1"/>
  <c r="U99" i="2" l="1"/>
  <c r="T101" i="2"/>
  <c r="U110" i="2" l="1"/>
  <c r="T110" i="2" l="1"/>
  <c r="U107" i="2"/>
  <c r="U97" i="2" s="1"/>
  <c r="U126" i="2" l="1"/>
  <c r="T126" i="2" l="1"/>
  <c r="T122" i="2" s="1"/>
  <c r="T120" i="2" s="1"/>
  <c r="U122" i="2"/>
  <c r="U120" i="2" s="1"/>
  <c r="U8" i="2" s="1"/>
  <c r="T8" i="2" l="1"/>
  <c r="F5" i="3"/>
  <c r="F17" i="3" l="1"/>
  <c r="F18" i="3" s="1"/>
  <c r="F6" i="3"/>
  <c r="U178" i="2" l="1"/>
  <c r="T178" i="2" s="1"/>
  <c r="I41" i="6" l="1"/>
  <c r="I37" i="6"/>
  <c r="I35" i="6"/>
  <c r="H35" i="6" s="1"/>
  <c r="I34" i="6"/>
  <c r="I20" i="6"/>
  <c r="H20" i="6" s="1"/>
  <c r="I18" i="6"/>
  <c r="H18" i="6" s="1"/>
  <c r="I17" i="6"/>
  <c r="H17" i="6" s="1"/>
  <c r="I15" i="6"/>
  <c r="I12" i="6"/>
  <c r="H12" i="6" s="1"/>
  <c r="I11" i="6"/>
  <c r="H11" i="6" s="1"/>
  <c r="H41" i="6" l="1"/>
  <c r="H37" i="6"/>
  <c r="H34" i="6"/>
  <c r="H32" i="6" s="1"/>
  <c r="H22" i="6" s="1"/>
  <c r="I32" i="6"/>
  <c r="I22" i="6" s="1"/>
  <c r="I14" i="6"/>
  <c r="H15" i="6"/>
  <c r="H14" i="6" s="1"/>
  <c r="I178" i="6" l="1"/>
  <c r="K178" i="6"/>
  <c r="K6" i="6" s="1"/>
  <c r="C13" i="7" s="1"/>
  <c r="I177" i="6"/>
  <c r="H177" i="6" s="1"/>
  <c r="I176" i="6"/>
  <c r="H176" i="6" s="1"/>
  <c r="I171" i="6"/>
  <c r="H171" i="6" s="1"/>
  <c r="I169" i="6"/>
  <c r="I166" i="6"/>
  <c r="H166" i="6" s="1"/>
  <c r="I163" i="6"/>
  <c r="I161" i="6"/>
  <c r="H161" i="6" s="1"/>
  <c r="I159" i="6"/>
  <c r="H159" i="6" s="1"/>
  <c r="I158" i="6"/>
  <c r="I156" i="6"/>
  <c r="H156" i="6" s="1"/>
  <c r="E150" i="6"/>
  <c r="I150" i="6"/>
  <c r="H150" i="6" s="1"/>
  <c r="I149" i="6"/>
  <c r="H149" i="6" s="1"/>
  <c r="I147" i="6"/>
  <c r="H147" i="6" s="1"/>
  <c r="I142" i="6"/>
  <c r="I137" i="6"/>
  <c r="H137" i="6" s="1"/>
  <c r="I136" i="6"/>
  <c r="H136" i="6" s="1"/>
  <c r="I135" i="6"/>
  <c r="I129" i="6"/>
  <c r="H129" i="6" s="1"/>
  <c r="I128" i="6"/>
  <c r="H128" i="6" s="1"/>
  <c r="I127" i="6"/>
  <c r="H127" i="6" s="1"/>
  <c r="I126" i="6"/>
  <c r="H126" i="6" s="1"/>
  <c r="I125" i="6"/>
  <c r="H125" i="6" s="1"/>
  <c r="I124" i="6"/>
  <c r="H124" i="6" s="1"/>
  <c r="I123" i="6"/>
  <c r="J79" i="6"/>
  <c r="I75" i="6"/>
  <c r="H75" i="6" s="1"/>
  <c r="I71" i="6"/>
  <c r="I63" i="6"/>
  <c r="I59" i="6"/>
  <c r="H59" i="6" s="1"/>
  <c r="I57" i="6"/>
  <c r="H57" i="6" s="1"/>
  <c r="I56" i="6"/>
  <c r="H56" i="6" s="1"/>
  <c r="I55" i="6"/>
  <c r="H55" i="6" s="1"/>
  <c r="E54" i="6"/>
  <c r="I47" i="6"/>
  <c r="I44" i="6"/>
  <c r="H44" i="6" s="1"/>
  <c r="I42" i="6"/>
  <c r="H178" i="6" l="1"/>
  <c r="C14" i="7"/>
  <c r="C33" i="7"/>
  <c r="I174" i="6"/>
  <c r="H169" i="6"/>
  <c r="H167" i="6" s="1"/>
  <c r="I167" i="6"/>
  <c r="H163" i="6"/>
  <c r="H158" i="6"/>
  <c r="H157" i="6" s="1"/>
  <c r="I157" i="6"/>
  <c r="I154" i="6"/>
  <c r="D150" i="6"/>
  <c r="D140" i="6" s="1"/>
  <c r="E140" i="6"/>
  <c r="I141" i="6"/>
  <c r="I140" i="6" s="1"/>
  <c r="H142" i="6"/>
  <c r="H141" i="6" s="1"/>
  <c r="H140" i="6" s="1"/>
  <c r="I122" i="6"/>
  <c r="I120" i="6" s="1"/>
  <c r="H123" i="6"/>
  <c r="H122" i="6" s="1"/>
  <c r="H120" i="6" s="1"/>
  <c r="H79" i="6"/>
  <c r="H77" i="6" s="1"/>
  <c r="H76" i="6" s="1"/>
  <c r="J77" i="6"/>
  <c r="J76" i="6" s="1"/>
  <c r="I69" i="6"/>
  <c r="I68" i="6" s="1"/>
  <c r="H71" i="6"/>
  <c r="H69" i="6" s="1"/>
  <c r="H68" i="6" s="1"/>
  <c r="H63" i="6"/>
  <c r="H60" i="6" s="1"/>
  <c r="I60" i="6"/>
  <c r="D54" i="6"/>
  <c r="D53" i="6" s="1"/>
  <c r="D52" i="6" s="1"/>
  <c r="E53" i="6"/>
  <c r="E52" i="6" s="1"/>
  <c r="I54" i="6"/>
  <c r="I49" i="6"/>
  <c r="H47" i="6"/>
  <c r="H42" i="6"/>
  <c r="H39" i="6" s="1"/>
  <c r="H36" i="6" s="1"/>
  <c r="I39" i="6"/>
  <c r="I36" i="6" s="1"/>
  <c r="I173" i="6" l="1"/>
  <c r="H174" i="6"/>
  <c r="H173" i="6" s="1"/>
  <c r="H154" i="6"/>
  <c r="H153" i="6" s="1"/>
  <c r="I153" i="6"/>
  <c r="H54" i="6"/>
  <c r="H53" i="6" s="1"/>
  <c r="H52" i="6" s="1"/>
  <c r="I53" i="6"/>
  <c r="I52" i="6" s="1"/>
  <c r="I48" i="6"/>
  <c r="I46" i="6" s="1"/>
  <c r="H49" i="6"/>
  <c r="H48" i="6" s="1"/>
  <c r="H46" i="6" s="1"/>
  <c r="I182" i="6" l="1"/>
  <c r="H182" i="6" s="1"/>
  <c r="I180" i="6"/>
  <c r="J135" i="6"/>
  <c r="I134" i="6"/>
  <c r="I116" i="6"/>
  <c r="H116" i="6" s="1"/>
  <c r="I112" i="6"/>
  <c r="H112" i="6" s="1"/>
  <c r="I111" i="6"/>
  <c r="H111" i="6" s="1"/>
  <c r="I110" i="6"/>
  <c r="I109" i="6"/>
  <c r="H109" i="6" s="1"/>
  <c r="I108" i="6"/>
  <c r="H108" i="6" s="1"/>
  <c r="I107" i="6"/>
  <c r="J107" i="6"/>
  <c r="J106" i="6" s="1"/>
  <c r="I104" i="6"/>
  <c r="I103" i="6"/>
  <c r="H103" i="6" s="1"/>
  <c r="I102" i="6"/>
  <c r="H102" i="6" s="1"/>
  <c r="I100" i="6"/>
  <c r="H100" i="6" s="1"/>
  <c r="I99" i="6"/>
  <c r="H99" i="6" s="1"/>
  <c r="I98" i="6"/>
  <c r="H107" i="6" l="1"/>
  <c r="J133" i="6"/>
  <c r="J131" i="6" s="1"/>
  <c r="H135" i="6"/>
  <c r="H134" i="6"/>
  <c r="I133" i="6"/>
  <c r="I131" i="6" s="1"/>
  <c r="I97" i="6"/>
  <c r="H110" i="6"/>
  <c r="H106" i="6" s="1"/>
  <c r="I106" i="6"/>
  <c r="H180" i="6"/>
  <c r="H179" i="6" s="1"/>
  <c r="I179" i="6"/>
  <c r="H133" i="6" l="1"/>
  <c r="H131" i="6" s="1"/>
  <c r="I95" i="6"/>
  <c r="E10" i="6" l="1"/>
  <c r="D10" i="6" l="1"/>
  <c r="D9" i="6" s="1"/>
  <c r="D8" i="6" s="1"/>
  <c r="E9" i="6"/>
  <c r="E8" i="6" s="1"/>
  <c r="I10" i="6" l="1"/>
  <c r="H10" i="6" l="1"/>
  <c r="H9" i="6" s="1"/>
  <c r="H8" i="6" s="1"/>
  <c r="I9" i="6"/>
  <c r="I8" i="6" s="1"/>
  <c r="E118" i="6" l="1"/>
  <c r="F118" i="6"/>
  <c r="E116" i="6"/>
  <c r="F104" i="6"/>
  <c r="D104" i="6" s="1"/>
  <c r="J104" i="6"/>
  <c r="H104" i="6" s="1"/>
  <c r="F98" i="6"/>
  <c r="J98" i="6"/>
  <c r="J97" i="6" l="1"/>
  <c r="J95" i="6" s="1"/>
  <c r="J6" i="6" s="1"/>
  <c r="C9" i="7" s="1"/>
  <c r="H98" i="6"/>
  <c r="H97" i="6" s="1"/>
  <c r="H95" i="6" s="1"/>
  <c r="D116" i="6"/>
  <c r="E95" i="6"/>
  <c r="D98" i="6"/>
  <c r="D97" i="6" s="1"/>
  <c r="F97" i="6"/>
  <c r="F95" i="6" s="1"/>
  <c r="D118" i="6"/>
  <c r="C10" i="7" l="1"/>
  <c r="C32" i="7"/>
  <c r="E6" i="6"/>
  <c r="D95" i="6"/>
  <c r="F6" i="6"/>
  <c r="B9" i="7" s="1"/>
  <c r="D6" i="6" l="1"/>
  <c r="B5" i="7"/>
  <c r="B32" i="7"/>
  <c r="B10" i="7"/>
  <c r="B17" i="7" l="1"/>
  <c r="B18" i="7" s="1"/>
  <c r="B22" i="7"/>
  <c r="B23" i="7" s="1"/>
  <c r="B6" i="7"/>
  <c r="B31" i="7"/>
  <c r="B37" i="7" s="1"/>
  <c r="B38" i="7" s="1"/>
  <c r="I165" i="6" l="1"/>
  <c r="H165" i="6" l="1"/>
  <c r="H162" i="6" s="1"/>
  <c r="H152" i="6" s="1"/>
  <c r="I162" i="6"/>
  <c r="I152" i="6" s="1"/>
  <c r="I6" i="6" l="1"/>
  <c r="H6" i="6"/>
  <c r="C5" i="7" l="1"/>
  <c r="C31" i="7" l="1"/>
  <c r="C37" i="7" s="1"/>
  <c r="C38" i="7" s="1"/>
  <c r="C6" i="7"/>
  <c r="C22" i="7"/>
  <c r="C23" i="7" s="1"/>
  <c r="C17" i="7"/>
  <c r="C18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Jana Kovacikova</author>
  </authors>
  <commentList>
    <comment ref="B49" authorId="0" shapeId="0" xr:uid="{95D1152B-603B-4C94-9DDC-A86D4BF16E14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27 600 EUR rezerva</t>
        </r>
      </text>
    </comment>
    <comment ref="B50" authorId="0" shapeId="0" xr:uid="{003CCCDA-CF8B-49AB-A344-98678F7EAB9F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10 815 EUR rezerva</t>
        </r>
      </text>
    </comment>
    <comment ref="B76" authorId="0" shapeId="0" xr:uid="{76C75381-1065-4159-83C7-8269F9D1854E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rezerva:
osobit. dot. 86 895 EUR-100 EUR-8400 EUR-35550 EUR-225 EUR= 42 620 EUR
stravné 12 490 EUR
ostatné osobit. Dot. 1 313 105 EUR+100 EUR+8400 EUR+35550 EUR+225 EUR= 1 357 380 EUR
stravné 767 510 EUR</t>
        </r>
      </text>
    </comment>
    <comment ref="B77" authorId="0" shapeId="0" xr:uid="{3C0C53B3-ECB1-4D02-9794-113473D94F99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34 860 EUR rezerva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kovacikova</author>
  </authors>
  <commentList>
    <comment ref="D6" authorId="0" shapeId="0" xr:uid="{00000000-0006-0000-0300-000001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prognóza pre mesto Šaľa 5 480 115,- EUR t.j. o 47 690,- EUR viac ako máme v rozpočte po 1. úprave rozpočtu máme o 123 570,- EUR menej ako oficiálne zverejnená prognóza pre mesto Šaľa</t>
        </r>
      </text>
    </comment>
    <comment ref="B8" authorId="0" shapeId="0" xr:uid="{00000000-0006-0000-0300-000002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predpis 737 393,- EUR
príjem 730 989,- EUR
% 99 - precentné plnenie</t>
        </r>
      </text>
    </comment>
    <comment ref="D8" authorId="0" shapeId="0" xr:uid="{00000000-0006-0000-0300-000003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predpis 817 000,- EUR
99 % - 808 830,- EUR</t>
        </r>
      </text>
    </comment>
    <comment ref="F8" authorId="0" shapeId="0" xr:uid="{00000000-0006-0000-0300-000004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predpis 823 000 eur , 99% z predpisu je 815 tis. eur
</t>
        </r>
      </text>
    </comment>
    <comment ref="F11" authorId="1" shapeId="0" xr:uid="{00000000-0006-0000-0300-000005000000}">
      <text>
        <r>
          <rPr>
            <b/>
            <sz val="8"/>
            <color indexed="81"/>
            <rFont val="Tahoma"/>
            <family val="2"/>
            <charset val="238"/>
          </rPr>
          <t>kovacikova:</t>
        </r>
        <r>
          <rPr>
            <sz val="8"/>
            <color indexed="81"/>
            <rFont val="Tahoma"/>
            <family val="2"/>
            <charset val="238"/>
          </rPr>
          <t xml:space="preserve">
z toho 5000 z novozískaných parkovacích miest revitalizáciou VP</t>
        </r>
      </text>
    </comment>
    <comment ref="F12" authorId="0" shapeId="0" xr:uid="{00000000-0006-0000-0300-000006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+ 5000 eur večianske slávnosti</t>
        </r>
      </text>
    </comment>
    <comment ref="B13" authorId="0" shapeId="0" xr:uid="{00000000-0006-0000-0300-000007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360 tis. EUR + 80 tis. EUR nedoplatky
predpis 2010 - 396 740,- EUR
príjem 2010 - 353 791,- EUR
% výber 89- precentný výber</t>
        </r>
      </text>
    </comment>
    <comment ref="D13" authorId="0" shapeId="0" xr:uid="{00000000-0006-0000-0300-000008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predpis 570 000,- pri 25,- EUR
89 % - 507 300,- EUR
predpis 650 000,- pri 28,50 EUR
rozpočet po zohľadnaní úľav</t>
        </r>
      </text>
    </comment>
    <comment ref="F13" authorId="0" shapeId="0" xr:uid="{00000000-0006-0000-0300-000009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+ 30 tis. na vymahanie nedoplatkov
</t>
        </r>
      </text>
    </comment>
    <comment ref="B14" authorId="0" shapeId="0" xr:uid="{00000000-0006-0000-0300-00000A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predpis 110 040,- EUR
plnenie 115 976,- EUR
105 %</t>
        </r>
      </text>
    </comment>
    <comment ref="F14" authorId="0" shapeId="0" xr:uid="{00000000-0006-0000-0300-00000B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 xml:space="preserve">114 000 tis. skut.plnenie 2012 </t>
        </r>
      </text>
    </comment>
    <comment ref="B18" authorId="0" shapeId="0" xr:uid="{00000000-0006-0000-0300-00000C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z toho 7 700 je kaucia na réžie</t>
        </r>
      </text>
    </comment>
    <comment ref="F20" authorId="0" shapeId="0" xr:uid="{00000000-0006-0000-0300-00000D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250 100 eur nájomné
200 000 eur sluzby spojené s nájomným=nadväznosť na výdavkovú časť</t>
        </r>
      </text>
    </comment>
    <comment ref="F23" authorId="0" shapeId="0" xr:uid="{00000000-0006-0000-0300-00000E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5 klubov x 0,40 EUR/rok
+ Gabriel Száraz ZŠ 4 mesiace 639,92</t>
        </r>
      </text>
    </comment>
    <comment ref="F26" authorId="0" shapeId="0" xr:uid="{00000000-0006-0000-0300-00000F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viazané na výdavky na digitalizáciu kina 
</t>
        </r>
      </text>
    </comment>
    <comment ref="F27" authorId="0" shapeId="0" xr:uid="{00000000-0006-0000-0300-000010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150 eur Fabikova</t>
        </r>
      </text>
    </comment>
    <comment ref="F30" authorId="0" shapeId="0" xr:uid="{00000000-0006-0000-0300-000011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vjazdy z MK = 200 eur
parkoviská = 400 eur
rozkopávky = 3000
ponikat. = 1 000 eur</t>
        </r>
      </text>
    </comment>
    <comment ref="F35" authorId="0" shapeId="0" xr:uid="{00000000-0006-0000-0300-000012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14.000 pokuty MsP
+ 40 000 SU</t>
        </r>
      </text>
    </comment>
    <comment ref="F38" authorId="0" shapeId="0" xr:uid="{00000000-0006-0000-0300-000013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 xml:space="preserve">100 eur poplatok známka za psa
500 eur prop. materialy
</t>
        </r>
      </text>
    </comment>
    <comment ref="F45" authorId="0" shapeId="0" xr:uid="{00000000-0006-0000-0300-000014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+ 4 500 príjem ples</t>
        </r>
      </text>
    </comment>
    <comment ref="F56" authorId="0" shapeId="0" xr:uid="{00000000-0006-0000-0300-000015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49 000 eur výťažky</t>
        </r>
      </text>
    </comment>
    <comment ref="F75" authorId="0" shapeId="0" xr:uid="{00000000-0006-0000-0300-000016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1 220 eur publicita
134 900 eur zeleň</t>
        </r>
      </text>
    </comment>
    <comment ref="F81" authorId="0" shapeId="0" xr:uid="{00000000-0006-0000-0300-000017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20 tis. Eur vrátiť z 2012
skut. Príjem v 2013 má byť 175 440 eur
</t>
        </r>
      </text>
    </comment>
    <comment ref="C114" authorId="0" shapeId="0" xr:uid="{00000000-0006-0000-0300-000018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COV 259 659,14
Bako, Dora 8 613,91</t>
        </r>
      </text>
    </comment>
    <comment ref="D114" authorId="0" shapeId="0" xr:uid="{00000000-0006-0000-0300-000019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COV 113 438,-
</t>
        </r>
        <r>
          <rPr>
            <sz val="8"/>
            <color indexed="8"/>
            <rFont val="Tahoma"/>
            <family val="2"/>
            <charset val="238"/>
          </rPr>
          <t xml:space="preserve">(Hadnaďová - 25 644,-
Hadnaďová - 11 376,-
Kišš - 9 104,-
Kišš - 22 014,-
Gyori - 6 638,-
Ružiak - 14 310,-
pošta  - 24 352,-)
</t>
        </r>
        <r>
          <rPr>
            <b/>
            <sz val="8"/>
            <color indexed="8"/>
            <rFont val="Tahoma"/>
            <family val="2"/>
            <charset val="238"/>
          </rPr>
          <t>Komenského 74 600,- 
garáž 10 000,-</t>
        </r>
      </text>
    </comment>
    <comment ref="F114" authorId="0" shapeId="0" xr:uid="{00000000-0006-0000-0300-00001A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NP po Gelnickej - OVS
NP nájomca Kišš
COV - priestory po MsP = 100 tis. EUR</t>
        </r>
      </text>
    </comment>
    <comment ref="D117" authorId="0" shapeId="0" xr:uid="{00000000-0006-0000-0300-00001B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Kráľovská 400 000,-
Feketeházy 46 843,- (52 047-5 204 zábezpeka v roku 2011)
Komenského 90 400,- 
COV 21 609,-
</t>
        </r>
        <r>
          <rPr>
            <sz val="8"/>
            <color indexed="8"/>
            <rFont val="Tahoma"/>
            <family val="2"/>
            <charset val="238"/>
          </rPr>
          <t xml:space="preserve">(Hadnaďová  - 4 885,-
Hadnaďová - 2 166,-
Kišš -  1 735,-
Kišš - 4 193,-
Gyori - 1 265,-
Ružiak - 2 726,-
pošta - 4 639,-  )
</t>
        </r>
        <r>
          <rPr>
            <b/>
            <sz val="8"/>
            <color indexed="8"/>
            <rFont val="Tahoma"/>
            <family val="2"/>
            <charset val="238"/>
          </rPr>
          <t>drobné odpredaje 4 640,- EUR</t>
        </r>
      </text>
    </comment>
    <comment ref="F117" authorId="0" shapeId="0" xr:uid="{00000000-0006-0000-0300-00001C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CK32  - 200 tis., náhodilé príjmy za odpredaj pozemkov 80 tis. 
53 900 EUR - predaj pozemku pri Tescu (Big Barell)
145 000 ostatné pozemky
</t>
        </r>
      </text>
    </comment>
    <comment ref="D122" authorId="0" shapeId="0" xr:uid="{00000000-0006-0000-0300-00001D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povodne 46 686,- EUR
potom 30 000,- EUR
zrušené uznesením MsZ</t>
        </r>
      </text>
    </comment>
    <comment ref="D125" authorId="0" shapeId="0" xr:uid="{00000000-0006-0000-0300-00001E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predpokladaná skutočnosť je 308 750 EUR</t>
        </r>
      </text>
    </comment>
    <comment ref="D126" authorId="0" shapeId="0" xr:uid="{00000000-0006-0000-0300-00001F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pôvodne 1 239 005,- EUR znížené o 190.294,24 EUR, ktoré boli príjmom roku 2011 (december 2011)</t>
        </r>
      </text>
    </comment>
    <comment ref="F126" authorId="0" shapeId="0" xr:uid="{00000000-0006-0000-0300-000020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547 342 eur stavba
379 791 eur čistiaca technika
8 645 eur stavebný dozor
</t>
        </r>
      </text>
    </comment>
    <comment ref="D128" authorId="0" shapeId="0" xr:uid="{00000000-0006-0000-0300-000021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 xml:space="preserve">predpokladaná skutočnosť je 512 832 EUR
</t>
        </r>
      </text>
    </comment>
    <comment ref="F128" authorId="0" shapeId="0" xr:uid="{00000000-0006-0000-0300-000022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 xml:space="preserve">67 021 EUR - inventár,stroje, vybavenie
1 333 365 EUR - stavba
1 400386 EUR
</t>
        </r>
      </text>
    </comment>
    <comment ref="D131" authorId="0" shapeId="0" xr:uid="{00000000-0006-0000-0300-000023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 xml:space="preserve">893 590 povodne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martincekova</author>
    <author>Jana Kovacikova</author>
    <author>kovacikova</author>
  </authors>
  <commentList>
    <comment ref="T11" authorId="0" shapeId="0" xr:uid="{3DAB2937-37B1-43BE-80B9-294823273EA3}">
      <text>
        <r>
          <rPr>
            <b/>
            <sz val="9"/>
            <color indexed="81"/>
            <rFont val="Segoe UI"/>
            <family val="2"/>
            <charset val="238"/>
          </rPr>
          <t>martincekova:</t>
        </r>
        <r>
          <rPr>
            <sz val="9"/>
            <color indexed="81"/>
            <rFont val="Segoe UI"/>
            <family val="2"/>
            <charset val="238"/>
          </rPr>
          <t xml:space="preserve">
300: 12 240 eur</t>
        </r>
      </text>
    </comment>
    <comment ref="T15" authorId="0" shapeId="0" xr:uid="{3B09D8DE-4526-4CCC-89E2-D272889C3979}">
      <text>
        <r>
          <rPr>
            <b/>
            <sz val="9"/>
            <color indexed="81"/>
            <rFont val="Segoe UI"/>
            <family val="2"/>
            <charset val="238"/>
          </rPr>
          <t>martincekova:</t>
        </r>
        <r>
          <rPr>
            <sz val="9"/>
            <color indexed="81"/>
            <rFont val="Segoe UI"/>
            <family val="2"/>
            <charset val="238"/>
          </rPr>
          <t xml:space="preserve">
300: 38 400 eur</t>
        </r>
      </text>
    </comment>
    <comment ref="D19" authorId="0" shapeId="0" xr:uid="{C414BCB3-AEB1-4C85-A06A-0863BAA0B024}">
      <text>
        <r>
          <rPr>
            <b/>
            <sz val="9"/>
            <color indexed="81"/>
            <rFont val="Segoe UI"/>
            <family val="2"/>
            <charset val="238"/>
          </rPr>
          <t>martincekova:</t>
        </r>
        <r>
          <rPr>
            <sz val="9"/>
            <color indexed="81"/>
            <rFont val="Segoe UI"/>
            <family val="2"/>
            <charset val="238"/>
          </rPr>
          <t xml:space="preserve">
ZŠ 488 050 eur
MŠ 213 028 eur</t>
        </r>
      </text>
    </comment>
    <comment ref="T19" authorId="0" shapeId="0" xr:uid="{74649743-AB2F-4B5F-B11B-CD96B4D7E860}">
      <text>
        <r>
          <rPr>
            <b/>
            <sz val="9"/>
            <color indexed="81"/>
            <rFont val="Segoe UI"/>
            <family val="2"/>
            <charset val="238"/>
          </rPr>
          <t>martincekova:</t>
        </r>
        <r>
          <rPr>
            <sz val="9"/>
            <color indexed="81"/>
            <rFont val="Segoe UI"/>
            <family val="2"/>
            <charset val="238"/>
          </rPr>
          <t xml:space="preserve">
300: 9800</t>
        </r>
      </text>
    </comment>
    <comment ref="D21" authorId="0" shapeId="0" xr:uid="{D832F7FE-8B0E-41C0-B878-0DC7DE6A9D20}">
      <text>
        <r>
          <rPr>
            <b/>
            <sz val="9"/>
            <color indexed="81"/>
            <rFont val="Segoe UI"/>
            <family val="2"/>
            <charset val="238"/>
          </rPr>
          <t>martincekova:</t>
        </r>
        <r>
          <rPr>
            <sz val="9"/>
            <color indexed="81"/>
            <rFont val="Segoe UI"/>
            <family val="2"/>
            <charset val="238"/>
          </rPr>
          <t xml:space="preserve">
ZŠ 1 532 390 eur
MŠ 125 496 eur</t>
        </r>
      </text>
    </comment>
    <comment ref="T21" authorId="0" shapeId="0" xr:uid="{AE14763E-5F8C-40A4-AEDA-A96F13B14C85}">
      <text>
        <r>
          <rPr>
            <b/>
            <sz val="9"/>
            <color indexed="81"/>
            <rFont val="Segoe UI"/>
            <family val="2"/>
            <charset val="238"/>
          </rPr>
          <t>martincekova:</t>
        </r>
        <r>
          <rPr>
            <sz val="9"/>
            <color indexed="81"/>
            <rFont val="Segoe UI"/>
            <family val="2"/>
            <charset val="238"/>
          </rPr>
          <t xml:space="preserve">
300: 26 200 eur
</t>
        </r>
      </text>
    </comment>
    <comment ref="T22" authorId="0" shapeId="0" xr:uid="{FE44BACC-0405-41D8-9A17-3A11E48B9BA0}">
      <text>
        <r>
          <rPr>
            <b/>
            <sz val="9"/>
            <color indexed="81"/>
            <rFont val="Segoe UI"/>
            <family val="2"/>
            <charset val="238"/>
          </rPr>
          <t>martincekova:</t>
        </r>
        <r>
          <rPr>
            <sz val="9"/>
            <color indexed="81"/>
            <rFont val="Segoe UI"/>
            <family val="2"/>
            <charset val="238"/>
          </rPr>
          <t xml:space="preserve">
300: 52 300 eur</t>
        </r>
      </text>
    </comment>
    <comment ref="T23" authorId="0" shapeId="0" xr:uid="{5ED2F767-6F8C-49EC-ACCD-4CDB0DDE08E6}">
      <text>
        <r>
          <rPr>
            <b/>
            <sz val="9"/>
            <color indexed="81"/>
            <rFont val="Segoe UI"/>
            <family val="2"/>
            <charset val="238"/>
          </rPr>
          <t>martincekova:</t>
        </r>
        <r>
          <rPr>
            <sz val="9"/>
            <color indexed="81"/>
            <rFont val="Segoe UI"/>
            <family val="2"/>
            <charset val="238"/>
          </rPr>
          <t xml:space="preserve">
300: 26 200 eur</t>
        </r>
      </text>
    </comment>
    <comment ref="D24" authorId="0" shapeId="0" xr:uid="{9D50FD63-1754-4463-9019-E55AA7B16152}">
      <text>
        <r>
          <rPr>
            <b/>
            <sz val="9"/>
            <color indexed="81"/>
            <rFont val="Segoe UI"/>
            <family val="2"/>
            <charset val="238"/>
          </rPr>
          <t>martincekova:</t>
        </r>
        <r>
          <rPr>
            <sz val="9"/>
            <color indexed="81"/>
            <rFont val="Segoe UI"/>
            <family val="2"/>
            <charset val="238"/>
          </rPr>
          <t xml:space="preserve">
ZŠ 632 350 eur
MŠ 60 639 eur</t>
        </r>
      </text>
    </comment>
    <comment ref="D52" authorId="1" shapeId="0" xr:uid="{90640D8F-9A7A-46B4-8E16-8743B3335AB7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+ rezerva 145 311 EUR
z 96 000 EUR na 241 311 EUR</t>
        </r>
      </text>
    </comment>
    <comment ref="G52" authorId="2" shapeId="0" xr:uid="{49507FB1-3EA4-4DA9-A608-6E7DE02E6FC3}">
      <text>
        <r>
          <rPr>
            <b/>
            <sz val="9"/>
            <color indexed="81"/>
            <rFont val="Segoe UI"/>
            <family val="2"/>
            <charset val="238"/>
          </rPr>
          <t>kovacikova:</t>
        </r>
        <r>
          <rPr>
            <sz val="9"/>
            <color indexed="81"/>
            <rFont val="Segoe UI"/>
            <family val="2"/>
            <charset val="238"/>
          </rPr>
          <t xml:space="preserve">
rezerva u nás v príjmoch 
200: 27 600 EUR
300: 34 860 EUR</t>
        </r>
      </text>
    </comment>
  </commentList>
</comments>
</file>

<file path=xl/sharedStrings.xml><?xml version="1.0" encoding="utf-8"?>
<sst xmlns="http://schemas.openxmlformats.org/spreadsheetml/2006/main" count="961" uniqueCount="647">
  <si>
    <t>plnenie 2010</t>
  </si>
  <si>
    <t>plnenie 2011</t>
  </si>
  <si>
    <t>rozpočet 2012</t>
  </si>
  <si>
    <t>rozpočet 2013 predložený</t>
  </si>
  <si>
    <t>Bežný rozpočet</t>
  </si>
  <si>
    <t>100 Daňové príjmy</t>
  </si>
  <si>
    <t>110 dane z príjmov</t>
  </si>
  <si>
    <t xml:space="preserve">111 daň z príjmov </t>
  </si>
  <si>
    <t>120 daň z majetku</t>
  </si>
  <si>
    <t>121 daň z nehnuteľnosti</t>
  </si>
  <si>
    <t>130 domáce dane na tovary a služby</t>
  </si>
  <si>
    <t>133001 daň za psa</t>
  </si>
  <si>
    <t>133012 daň za VP parkovisko</t>
  </si>
  <si>
    <t xml:space="preserve">133012 daň za VP  </t>
  </si>
  <si>
    <t>133013 poplatok za KO FO</t>
  </si>
  <si>
    <t>133013 poplatok za KO PO</t>
  </si>
  <si>
    <t>200 - 300 Nedaňové príjmy</t>
  </si>
  <si>
    <t>212 príjmy z vlastníctva</t>
  </si>
  <si>
    <t>212002 nájomné z pozemkov</t>
  </si>
  <si>
    <t>212003 nájomné COV</t>
  </si>
  <si>
    <t>212003 nájomné MsÚ</t>
  </si>
  <si>
    <t>212003 nájomné Bytkomfort</t>
  </si>
  <si>
    <t>212003 nájomné DK</t>
  </si>
  <si>
    <t>212003 nájomné Dolná</t>
  </si>
  <si>
    <t>212003 nájomné športoviská</t>
  </si>
  <si>
    <t>212003 nájomné Dom smútku</t>
  </si>
  <si>
    <t>212003 nájomné z majetku mesta</t>
  </si>
  <si>
    <t>212003 nájomné za plochy DK</t>
  </si>
  <si>
    <t>212003 príležitostný prenájom</t>
  </si>
  <si>
    <t>220 administratívne a iné poplatky</t>
  </si>
  <si>
    <t>221 správne poplatky automaty</t>
  </si>
  <si>
    <t>221 správne poplatky ŽP, SÚ, ostatné</t>
  </si>
  <si>
    <t>221 správne poplatky matrika</t>
  </si>
  <si>
    <t>221 správne poplatky REGOB</t>
  </si>
  <si>
    <t>221 správne poplatky rybárske lístky</t>
  </si>
  <si>
    <t>221 správne poplatky osvedčovanie listín a podpisov</t>
  </si>
  <si>
    <t>222 pokuty MsP, COV, SÚ, ostatné</t>
  </si>
  <si>
    <t>222 MsKJJ za porušenie finančnej disciplíny</t>
  </si>
  <si>
    <t>223 cintorínske poplatky - hrobové miesta</t>
  </si>
  <si>
    <t>223 tábor, prop. materiál, rozhl., knihy, WC,súť. podklady</t>
  </si>
  <si>
    <t>223 príjem z inzercie</t>
  </si>
  <si>
    <t>223 PCO</t>
  </si>
  <si>
    <t>223 príjem z recyklačného fondu, ENVI PAK</t>
  </si>
  <si>
    <t>223 poplatok za uloženie odpadu</t>
  </si>
  <si>
    <t>223 príjmy MsKS -  vstupné kultúrne podujatia</t>
  </si>
  <si>
    <t>223 vstupné kino</t>
  </si>
  <si>
    <t>223 iné príjmy kino + príjem mestský ples</t>
  </si>
  <si>
    <t>223 výlep plagátov</t>
  </si>
  <si>
    <t>223 vstupné SD Veča</t>
  </si>
  <si>
    <t>223 vstupné KS Večierka</t>
  </si>
  <si>
    <t>223 príjmy MsKS - kurzy</t>
  </si>
  <si>
    <t>223 vstupné športoviská</t>
  </si>
  <si>
    <t>223 COV refundácia služieb</t>
  </si>
  <si>
    <t>223 spracovanie ÚPN</t>
  </si>
  <si>
    <t>223004 COV -príjem z prebyt. majetku</t>
  </si>
  <si>
    <t>229 poplatky za znečisťovanie ovzdušia</t>
  </si>
  <si>
    <t>292 ostatné príjmy</t>
  </si>
  <si>
    <t>290 komunitná nadácia</t>
  </si>
  <si>
    <t>242 úroky</t>
  </si>
  <si>
    <t>292 refundácie</t>
  </si>
  <si>
    <t>292 refundácia Bytkomfort</t>
  </si>
  <si>
    <t>292 vlastné príjmy MsKJJ - členské</t>
  </si>
  <si>
    <t>292 príjem za telefón MsKJJ - refundácia</t>
  </si>
  <si>
    <t>292 vlastné príjmy škôl a školských zariadení</t>
  </si>
  <si>
    <t>246 úroky z hypotekárnych záložných listov</t>
  </si>
  <si>
    <t xml:space="preserve"> </t>
  </si>
  <si>
    <t>310 transfery na rôznej úrovni</t>
  </si>
  <si>
    <t>311 sponzorstvo Európsky deň židovskej kultúry</t>
  </si>
  <si>
    <t>311 grant ESF-projekt FSR (terénny soc. pracovník)</t>
  </si>
  <si>
    <t>311 sponzorstvo</t>
  </si>
  <si>
    <t>311 sponzorstvo na Súsošie Sv. Trojice</t>
  </si>
  <si>
    <t>311 sponzorstvo ZsE - rodinný futbal</t>
  </si>
  <si>
    <t>311 sponzorstvo MsP</t>
  </si>
  <si>
    <t>311 sponzorstvo ENVI - PACK</t>
  </si>
  <si>
    <t>311 grant MŠ Hollého</t>
  </si>
  <si>
    <t>311 grant knižnica</t>
  </si>
  <si>
    <t>311 grant opatrenia na zlepšenie ovzdušia v meste</t>
  </si>
  <si>
    <t>311 grant verejné osvetlenie</t>
  </si>
  <si>
    <t>311 grant stromy</t>
  </si>
  <si>
    <t>311 grant na ŠH</t>
  </si>
  <si>
    <t>311 grant - dotácia na digitalizáciu kina</t>
  </si>
  <si>
    <t>312001 dotácia MF na poskytovanie soc. služieb</t>
  </si>
  <si>
    <t>312001 dotácia MF na dofinancovanie</t>
  </si>
  <si>
    <t>312001 decentralizačná dotácia - matrika</t>
  </si>
  <si>
    <t>312001 decentralizačná dotácia - školstvo</t>
  </si>
  <si>
    <t>312001 decentralizačná dotácia - SÚ</t>
  </si>
  <si>
    <t>312001 decentralizačná dotácia ŠFRB</t>
  </si>
  <si>
    <t>312001 decentralizačná dot. správa pozem. komunik.</t>
  </si>
  <si>
    <t>312001 decentralizačná dotácia na životné prostredie</t>
  </si>
  <si>
    <t>312001 decentralizačná dotácia - register obyvateľov</t>
  </si>
  <si>
    <t>312001 dotácia na spoloč. školský úrad</t>
  </si>
  <si>
    <t>312001 dotácia cest., stravné, UP, vzd. pouk., štip.</t>
  </si>
  <si>
    <t>312001 aktivačný príspevok</t>
  </si>
  <si>
    <t>312001 kultúrne poukazy</t>
  </si>
  <si>
    <t>312001 kultúrne poukazy kino</t>
  </si>
  <si>
    <t>312001 chránená dielňa</t>
  </si>
  <si>
    <t>312001 projekt Náučný chodník</t>
  </si>
  <si>
    <t>312001 dotácia na sociálnu pomoc</t>
  </si>
  <si>
    <t>312001 dobrovoľnícka služba</t>
  </si>
  <si>
    <t>312001 voľby do parlamentu, samosprávy + referendum</t>
  </si>
  <si>
    <t>312001 príjmy MsKS - Zlatá Priadka</t>
  </si>
  <si>
    <t>312008 NSK  Súsošie Sv. Trojice</t>
  </si>
  <si>
    <t>312008 NSK Šalianske reminiscencie</t>
  </si>
  <si>
    <t>312008 NSK medzinárodný futbalový zápas</t>
  </si>
  <si>
    <t xml:space="preserve">312008 NSK Zlatá Priadka </t>
  </si>
  <si>
    <t xml:space="preserve">312008 NSK Kultúrne leto </t>
  </si>
  <si>
    <t>312008 NSK Tvorivé dielne - hračkovňa</t>
  </si>
  <si>
    <t>312008 NSK - Karneval na ľade</t>
  </si>
  <si>
    <t>312008 NSK - Šalianska veža</t>
  </si>
  <si>
    <t>331002 Visegradský fond</t>
  </si>
  <si>
    <t>Kapitálový rozpočet</t>
  </si>
  <si>
    <t>230 kapitálové príjmy</t>
  </si>
  <si>
    <t>231 príjem z predaja budov</t>
  </si>
  <si>
    <t>231 príjem z predaja bytov</t>
  </si>
  <si>
    <t>231 príjem z predaja prebytočného majetku</t>
  </si>
  <si>
    <t>233 príjem z predaja pozemkov</t>
  </si>
  <si>
    <t>300 granty a transfery</t>
  </si>
  <si>
    <t>321 kamerový systém</t>
  </si>
  <si>
    <t>321,341 grant na knižnicu</t>
  </si>
  <si>
    <t>321 grant na nákup osobného automobilu - OSS</t>
  </si>
  <si>
    <t>321 grant digitalizácia kina</t>
  </si>
  <si>
    <t>321 kapitálový transfer ZŠ Pázmáňa</t>
  </si>
  <si>
    <t>321,341 grant - znížnie energet. náročnosti MŠ Hollého</t>
  </si>
  <si>
    <t>321,341 grant revitalizácia verejných priestranstiev CMZ Šaľa</t>
  </si>
  <si>
    <t>321,341 grant - opatrenia na zlepšenie ovzdušia v meste</t>
  </si>
  <si>
    <t>321, 341 grant - Verejné osvetlenie</t>
  </si>
  <si>
    <t>321,341 grant Domov dôchodcov</t>
  </si>
  <si>
    <t>Príjmové finančné operácie</t>
  </si>
  <si>
    <t>453 zostatok prostr. z min. roku</t>
  </si>
  <si>
    <t>513 komerčné úvery</t>
  </si>
  <si>
    <t>PRÍJMY SPOLU</t>
  </si>
  <si>
    <t xml:space="preserve">  Návrh programovo rozpočtovaných výdavkov  na rok 2013</t>
  </si>
  <si>
    <t>čerpanie 2010</t>
  </si>
  <si>
    <t>čerpanie 2011</t>
  </si>
  <si>
    <t>REKAPITULÁCIA ROZPOČTU v EUR</t>
  </si>
  <si>
    <t xml:space="preserve">SPOLU </t>
  </si>
  <si>
    <t>Rok 2010</t>
  </si>
  <si>
    <t>Rok 2011</t>
  </si>
  <si>
    <t>Rok 2012</t>
  </si>
  <si>
    <t>Rok 2013</t>
  </si>
  <si>
    <t>2010             v tom:</t>
  </si>
  <si>
    <t>Bežné</t>
  </si>
  <si>
    <t>Kapitál.</t>
  </si>
  <si>
    <t>Fin.oper.</t>
  </si>
  <si>
    <t>2011             v tom:</t>
  </si>
  <si>
    <t>2012             v tom:</t>
  </si>
  <si>
    <t>2013             v tom:</t>
  </si>
  <si>
    <t>VÝDAVKY CELKOM:</t>
  </si>
  <si>
    <t>v tom:</t>
  </si>
  <si>
    <t>Program 1:   Plánovanie, manažment a kontrola</t>
  </si>
  <si>
    <t>Podprog 1.1</t>
  </si>
  <si>
    <t xml:space="preserve">Manažment mesta </t>
  </si>
  <si>
    <t>Výkon funkcie primátora mesta</t>
  </si>
  <si>
    <t>Výkon funkcie prednostu</t>
  </si>
  <si>
    <t>Výkon funkcie poslancov mesta a členov komisií zriadených pri MsZ</t>
  </si>
  <si>
    <t>Participácia obyvateľov na riadení samosprávy</t>
  </si>
  <si>
    <t>Podprog 1.2</t>
  </si>
  <si>
    <t>Plánovanie</t>
  </si>
  <si>
    <t xml:space="preserve">Strategické plánovanie </t>
  </si>
  <si>
    <t xml:space="preserve">Územné plánovanie  </t>
  </si>
  <si>
    <t>Investičné plánovanie</t>
  </si>
  <si>
    <t>Podprog 1.3</t>
  </si>
  <si>
    <t>Kontrolná činnosť</t>
  </si>
  <si>
    <t>Podprog 1.4</t>
  </si>
  <si>
    <t>Daňová,rozpočtová politika a audit</t>
  </si>
  <si>
    <t>Podprog 1.5</t>
  </si>
  <si>
    <t>Členstvo v samosprávnych organizáciách a združeniach</t>
  </si>
  <si>
    <t>Podprog 1.6</t>
  </si>
  <si>
    <t>Elektronická samospráva (ESAM)</t>
  </si>
  <si>
    <t>Program 2:   Propagácia a marketing</t>
  </si>
  <si>
    <t>Podprog 2.1</t>
  </si>
  <si>
    <t xml:space="preserve">Informovanosť o meste </t>
  </si>
  <si>
    <t>Internetový portál mesta Šaľa</t>
  </si>
  <si>
    <t>Medializácia mesta a prezentácie na výstavách</t>
  </si>
  <si>
    <t>Propagačné materiály a predmety</t>
  </si>
  <si>
    <t>Mesačník Šaľa</t>
  </si>
  <si>
    <t>Info-kiosky</t>
  </si>
  <si>
    <t>SMS Centrum</t>
  </si>
  <si>
    <t>Kronika mesta</t>
  </si>
  <si>
    <t>TV Zobor</t>
  </si>
  <si>
    <t>Podprog 2.2</t>
  </si>
  <si>
    <t>PR Podujatia</t>
  </si>
  <si>
    <t>Jarmok tradičných remesiel</t>
  </si>
  <si>
    <t>Vianočné trhy a Silvester</t>
  </si>
  <si>
    <t>Podprog 2.3</t>
  </si>
  <si>
    <t>Vzťahy s partnerskými mestami v zahraničí</t>
  </si>
  <si>
    <t>Program 3:   Interné služby</t>
  </si>
  <si>
    <t>Podprog 3.1</t>
  </si>
  <si>
    <t xml:space="preserve">Interný informačný systém </t>
  </si>
  <si>
    <t>Podprog 3.2</t>
  </si>
  <si>
    <t>Právne služby</t>
  </si>
  <si>
    <t>Podprog 3.3</t>
  </si>
  <si>
    <t>Správa a údržba majetku mesta</t>
  </si>
  <si>
    <t>Údržba hnuteľného majetku města</t>
  </si>
  <si>
    <t>Evidencia a správa pozemkov mesta</t>
  </si>
  <si>
    <t>Správa a údržba budov</t>
  </si>
  <si>
    <t>Vysporiadavanie pozemkov na území mesta</t>
  </si>
  <si>
    <t>Podprog 3.4</t>
  </si>
  <si>
    <t>Vzdelávanie zamestnancov mesta</t>
  </si>
  <si>
    <t>Podprog 3.5</t>
  </si>
  <si>
    <t>Pracovná zdravotná služba</t>
  </si>
  <si>
    <t>Program 4: Služby občanom</t>
  </si>
  <si>
    <t xml:space="preserve">Podprog 4.1 </t>
  </si>
  <si>
    <t>Občianske obrady a slávnosti</t>
  </si>
  <si>
    <t>Podprog 4.2</t>
  </si>
  <si>
    <t>Kancelária prvého kontaktu</t>
  </si>
  <si>
    <t>Osvedčovanie listín a podpisov,matrika, evidencia obyv.</t>
  </si>
  <si>
    <t>Súpisné čísla a označovanie ulíc a iných verejných priestranstiev</t>
  </si>
  <si>
    <t>Podprog 4.3.</t>
  </si>
  <si>
    <t>Stavebný úrad</t>
  </si>
  <si>
    <t>Program 5:   Bezpečnosť, právo a poriadok</t>
  </si>
  <si>
    <t>Podprog 5.1</t>
  </si>
  <si>
    <t>Verejný poriadok a bezpečnosť</t>
  </si>
  <si>
    <t>Hliadkovanie</t>
  </si>
  <si>
    <t>Kamerový systém</t>
  </si>
  <si>
    <t>Pult centralizovanej ochrany</t>
  </si>
  <si>
    <t>Prevencia kriminality</t>
  </si>
  <si>
    <t>Podprog 5.2</t>
  </si>
  <si>
    <t>Civilná ochrana</t>
  </si>
  <si>
    <t>Podprog 5.3</t>
  </si>
  <si>
    <t>Protipožiarna ochrana</t>
  </si>
  <si>
    <t>Podprog 5.4</t>
  </si>
  <si>
    <t>Verejné osvetlenie</t>
  </si>
  <si>
    <t>Rekonštrukcia VO</t>
  </si>
  <si>
    <t>Údržba VO</t>
  </si>
  <si>
    <t>Prevádzka VO</t>
  </si>
  <si>
    <t>Oprava VO</t>
  </si>
  <si>
    <t>Podprog 5.5</t>
  </si>
  <si>
    <t>Bezpečnosť obyvateľov vo vzťahu k zvieratám na verejných plochách</t>
  </si>
  <si>
    <t>Ošetrovanie a karantenizácia zvierat</t>
  </si>
  <si>
    <t xml:space="preserve">Zabezpečenie zberu exkrementov z verejných priestranstiev </t>
  </si>
  <si>
    <t>Program 6:   Odpadové hospodárstvo</t>
  </si>
  <si>
    <t>Podprog 6.1</t>
  </si>
  <si>
    <t>Zber, vývoz a zneškodňovanie odpadu</t>
  </si>
  <si>
    <t>Zber a vývoz odpadu</t>
  </si>
  <si>
    <t>Zneškodňovanie odpadu</t>
  </si>
  <si>
    <t>Podprog 6.2</t>
  </si>
  <si>
    <t>Separácia odpadu</t>
  </si>
  <si>
    <t>Separácia biologicky rozložiteľného odpadu</t>
  </si>
  <si>
    <t>Separácia ostatného odpadu a nebezpečného odpadu</t>
  </si>
  <si>
    <t>Podprog 6.3</t>
  </si>
  <si>
    <t>Nakladanie s odpadovými vodami</t>
  </si>
  <si>
    <t>Program 7:   Komunikácie</t>
  </si>
  <si>
    <t>Podprog 7.1</t>
  </si>
  <si>
    <t>Cesty</t>
  </si>
  <si>
    <t>Výstavba ciest</t>
  </si>
  <si>
    <t>Rekonštrukcia ciest</t>
  </si>
  <si>
    <t>Zimná údržba</t>
  </si>
  <si>
    <t>Oprava a údržba ciest</t>
  </si>
  <si>
    <t>Čistenie mesta</t>
  </si>
  <si>
    <t>Dopravné značenie</t>
  </si>
  <si>
    <t>Dopravné zariadenia</t>
  </si>
  <si>
    <t>Podprog 7.2</t>
  </si>
  <si>
    <t>Chodníky</t>
  </si>
  <si>
    <t>Výstavba chodníkov</t>
  </si>
  <si>
    <t>Údžba a oprava chodníkov</t>
  </si>
  <si>
    <t>Podprog 7.3</t>
  </si>
  <si>
    <t>Parkoviská</t>
  </si>
  <si>
    <t>Výstavba parkovísk</t>
  </si>
  <si>
    <t>Údržba a oprava parkovísk</t>
  </si>
  <si>
    <t>Program 8:   Doprava</t>
  </si>
  <si>
    <t>Podprog 8.1</t>
  </si>
  <si>
    <t>Zabezpečenie mestskej autobusovej dopravy</t>
  </si>
  <si>
    <t>Podprog 8.2</t>
  </si>
  <si>
    <t xml:space="preserve">Zástavky MHD </t>
  </si>
  <si>
    <t>Údržba zastávok MHD</t>
  </si>
  <si>
    <t>Program 9:   Vzdelávanie</t>
  </si>
  <si>
    <t>Podprog 9.1</t>
  </si>
  <si>
    <t>Spoločný školský úrad</t>
  </si>
  <si>
    <t>Podprog 9.2</t>
  </si>
  <si>
    <t>Materské školy</t>
  </si>
  <si>
    <t>MŠ Budovateľská ul. so ŠJ</t>
  </si>
  <si>
    <t>MŠ Družstená ul. so ŠJ</t>
  </si>
  <si>
    <t>MŠ Hollého ul. so ŠJ</t>
  </si>
  <si>
    <t>MŠ Horná ul. so ŠJ</t>
  </si>
  <si>
    <t>MŠ Okružná  ul. so ŠJ</t>
  </si>
  <si>
    <t>MŠ Ul. 8. Mája  so ŠJ</t>
  </si>
  <si>
    <t>MŠ Ul. P.J. Šafárika</t>
  </si>
  <si>
    <t>Podprog 9.3</t>
  </si>
  <si>
    <t>Základné školy</t>
  </si>
  <si>
    <t>ZŠ Bernolákova ul.. so ŠJ a ŠKD</t>
  </si>
  <si>
    <t>ZŠ Hollého ul.  so ŠJ a ŠKD</t>
  </si>
  <si>
    <t>ZŠ Horná ul. so ŠJ a ŠKD</t>
  </si>
  <si>
    <t>ZŠ Krátka ul. so ŠJ a ŠKD</t>
  </si>
  <si>
    <t>ZŠ Pionierska ul.so ŠJ a ŠKD</t>
  </si>
  <si>
    <t>ZŠ s MŠ Ul.P. Pázmaňa s VŠJ a ŠKD</t>
  </si>
  <si>
    <t>Podprog 9.4</t>
  </si>
  <si>
    <t>Záujmové vzdelávanie a voľno-časové aktivity</t>
  </si>
  <si>
    <t>Základná umelecká škola</t>
  </si>
  <si>
    <t>Centrum voľného času</t>
  </si>
  <si>
    <t>Podprog 9.5</t>
  </si>
  <si>
    <t>Účelovo viazané prostriedky...</t>
  </si>
  <si>
    <t>Podprog 9.6</t>
  </si>
  <si>
    <t>Výdavky z vlast.príjmov škôl a šk.zariad.</t>
  </si>
  <si>
    <t>Podprog. 9.7</t>
  </si>
  <si>
    <t>Rezerva</t>
  </si>
  <si>
    <t>Program 10: Šport</t>
  </si>
  <si>
    <t>Podprog 10.1</t>
  </si>
  <si>
    <t>Športové a telovýchovné akcie</t>
  </si>
  <si>
    <t>Podprog 10.2</t>
  </si>
  <si>
    <t>Športová infraštruktúra</t>
  </si>
  <si>
    <t>Mestský zimný štadión</t>
  </si>
  <si>
    <t>Futbalový štadión Šaľa</t>
  </si>
  <si>
    <t>Kolkáreň</t>
  </si>
  <si>
    <t>Mestská športová hala</t>
  </si>
  <si>
    <t>Futbalový štadión Veča</t>
  </si>
  <si>
    <t>Podprog 10.3</t>
  </si>
  <si>
    <t>Grantový systém na podporu športu</t>
  </si>
  <si>
    <t>Program 11: Kultúra</t>
  </si>
  <si>
    <t>Podprog 11.1</t>
  </si>
  <si>
    <t>Kultúrne podujatia</t>
  </si>
  <si>
    <t>Podprog 11.2</t>
  </si>
  <si>
    <t>Kultúrna infraštruktúra</t>
  </si>
  <si>
    <t>Mestská knižnica</t>
  </si>
  <si>
    <t>Amfiteáter</t>
  </si>
  <si>
    <t>Dom kultúry Šaľa</t>
  </si>
  <si>
    <t>Spoločenský dom Veča</t>
  </si>
  <si>
    <t>Podprog 11.3</t>
  </si>
  <si>
    <t>Starostlivosť o kultúrne pamiatky</t>
  </si>
  <si>
    <t>Podprog 11.4</t>
  </si>
  <si>
    <t>Grantový systém na podporu kultúry v meste</t>
  </si>
  <si>
    <t>Program 12: Prostredie pre život</t>
  </si>
  <si>
    <t>Podprog 12.1</t>
  </si>
  <si>
    <t>Verejné priestranstvá</t>
  </si>
  <si>
    <t>Verejná zeleň</t>
  </si>
  <si>
    <t>Deratizácia verejných priestranstiev</t>
  </si>
  <si>
    <t>Revitalizácia verejných priestranstiev</t>
  </si>
  <si>
    <t>Údržba verejných priestranstiev</t>
  </si>
  <si>
    <t>Podprog 12.2</t>
  </si>
  <si>
    <t>Mestský mobiliár</t>
  </si>
  <si>
    <t>Podprog 12.3</t>
  </si>
  <si>
    <t xml:space="preserve">Detské ihriská </t>
  </si>
  <si>
    <t>Podprog 12.4</t>
  </si>
  <si>
    <t>Verejné WC</t>
  </si>
  <si>
    <t>Podprog 12.5</t>
  </si>
  <si>
    <t>Artézske studne</t>
  </si>
  <si>
    <t>Podprog 12.6</t>
  </si>
  <si>
    <t>Cintorínske služby</t>
  </si>
  <si>
    <t>Podprog 12.7.</t>
  </si>
  <si>
    <t>Grantový systém na podporu rozvoja zelene v meste</t>
  </si>
  <si>
    <t xml:space="preserve">Program 13: </t>
  </si>
  <si>
    <t>Sociálna starostlivosť</t>
  </si>
  <si>
    <t>Podprog 13.1</t>
  </si>
  <si>
    <t>Starostlivosť o rodinu</t>
  </si>
  <si>
    <t>Detské jasle</t>
  </si>
  <si>
    <t>Domov pre osamelých rodičov</t>
  </si>
  <si>
    <t>Sociálno-právna ochrana detí a sociálna kuratela</t>
  </si>
  <si>
    <t>Podprog 13.2</t>
  </si>
  <si>
    <t>Opatrovateľské služby</t>
  </si>
  <si>
    <t>Terénna opatrovateľská služba</t>
  </si>
  <si>
    <t>Centralizovaná opatrovateľská služba</t>
  </si>
  <si>
    <t xml:space="preserve">Terénno-duchovná služba </t>
  </si>
  <si>
    <t>Domov sociálnej starostlivosti pre deti a dospelých</t>
  </si>
  <si>
    <t>Podprog 13.3</t>
  </si>
  <si>
    <t>Služby seniorom</t>
  </si>
  <si>
    <t xml:space="preserve">Kluby dôchodcov </t>
  </si>
  <si>
    <t>Jedálne pre dôchodcov</t>
  </si>
  <si>
    <t>Domov dôchodcov</t>
  </si>
  <si>
    <t>Podprog 13.4</t>
  </si>
  <si>
    <t>Starostlivosť o bezprístrešných obyvateľov</t>
  </si>
  <si>
    <t>Útulok pre bezdomovcov</t>
  </si>
  <si>
    <t>Strava pre bezdomovcov</t>
  </si>
  <si>
    <t>Nocľaháreň</t>
  </si>
  <si>
    <t>Podprog 13.5</t>
  </si>
  <si>
    <t>Klub zdravotne znevýhodnených občanov</t>
  </si>
  <si>
    <t>Podprog 13.6</t>
  </si>
  <si>
    <t>Aktivačné práce</t>
  </si>
  <si>
    <t>Podprog 13.7</t>
  </si>
  <si>
    <t>Dávky sociálnej pomoci</t>
  </si>
  <si>
    <t>Jednorazové dávky v hmotnej núdzi</t>
  </si>
  <si>
    <t>Podprog 13.8</t>
  </si>
  <si>
    <t>Grantový systém pre podporu sociálne a zdravotne znevýhodnených občanom mesta</t>
  </si>
  <si>
    <t>Program 14: Bývanie</t>
  </si>
  <si>
    <t>Program 15: Administratíva</t>
  </si>
  <si>
    <t>záväzky z dodáv. Faktúr</t>
  </si>
  <si>
    <t>vklad do ZI MET</t>
  </si>
  <si>
    <t>mzdy + ostatné</t>
  </si>
  <si>
    <t>Bežné príjmy</t>
  </si>
  <si>
    <t>Bežné výdavky</t>
  </si>
  <si>
    <t>Rozdiel</t>
  </si>
  <si>
    <t xml:space="preserve">Kapitálové príjmy </t>
  </si>
  <si>
    <t>Kapitálové výdavky</t>
  </si>
  <si>
    <t>Výdavkové finančné operácie</t>
  </si>
  <si>
    <t>VÝDAVKY SPOLU</t>
  </si>
  <si>
    <t>ROZDIEL</t>
  </si>
  <si>
    <t>312001 nadačný fond Tesco pre zdravšie mestá</t>
  </si>
  <si>
    <t>Bývalé kúpalisko</t>
  </si>
  <si>
    <t xml:space="preserve">rozpočet 2013 </t>
  </si>
  <si>
    <t>311 grant cena J. Johanidesa</t>
  </si>
  <si>
    <t>331 Brusel - družobné stretnutia - Európa pre občana</t>
  </si>
  <si>
    <t>očakávaná skutočnosť 2012</t>
  </si>
  <si>
    <t>očakávané čerpanie 2012</t>
  </si>
  <si>
    <t xml:space="preserve">SUMÁR PRÍJMOV A VÝDAVKOV   na rok  2013 </t>
  </si>
  <si>
    <t xml:space="preserve">      Návrh príjmov rozpočtu na rok 2013</t>
  </si>
  <si>
    <t>OSS</t>
  </si>
  <si>
    <t>Spolu</t>
  </si>
  <si>
    <t>Kapitálové príjmy- (230)</t>
  </si>
  <si>
    <t>Kapitálové výdavky- (700)</t>
  </si>
  <si>
    <t>Príjmové finančné operácie- (400, 500)</t>
  </si>
  <si>
    <t>Výdavkové finančné operácie- (800)</t>
  </si>
  <si>
    <t>Fin.oper. 800</t>
  </si>
  <si>
    <t>V EUR</t>
  </si>
  <si>
    <t>Bežné príjmy- (100, 200, 300)</t>
  </si>
  <si>
    <t>Bežné výdavky- (600)</t>
  </si>
  <si>
    <t>V EUR za hlavné ekonomické kategórie</t>
  </si>
  <si>
    <t>v EUR za hlavné ekomomicé kategórie</t>
  </si>
  <si>
    <t>Bežný rozpočet- (100, 200, 300)</t>
  </si>
  <si>
    <t>Kapitálový rozpočet- (230, 300)</t>
  </si>
  <si>
    <t>Bežné 
600</t>
  </si>
  <si>
    <t>Kapitál. 
700</t>
  </si>
  <si>
    <t xml:space="preserve">Rozdiel </t>
  </si>
  <si>
    <t>212002 prenájom VP</t>
  </si>
  <si>
    <t>Kapitálové výdavky a rezerva na orig. kompetencie</t>
  </si>
  <si>
    <t>Participatívny rozpočet</t>
  </si>
  <si>
    <t>Podprog 15.1.</t>
  </si>
  <si>
    <t>Podprog 15.2.</t>
  </si>
  <si>
    <t xml:space="preserve">Podprog 15.3. </t>
  </si>
  <si>
    <t>Záväzky z dodávateľských faktúr</t>
  </si>
  <si>
    <t>Dlhová služba</t>
  </si>
  <si>
    <t>Administratíva (mzdy, ostatné výdavky)</t>
  </si>
  <si>
    <t>Názov ekonomickej klasifikácie</t>
  </si>
  <si>
    <t>Dotácia pre zabezpečovanie zdravých životných podmienok a bezpečnosti obyvateľov</t>
  </si>
  <si>
    <t>MŠ Bernolákova ul.</t>
  </si>
  <si>
    <t>Bežné a kapitálové príjmy</t>
  </si>
  <si>
    <t>Bežné a kapitálové výdavky</t>
  </si>
  <si>
    <t>222 úroky z omeškania</t>
  </si>
  <si>
    <t>292 dobropisy</t>
  </si>
  <si>
    <t>223 Terra Wag</t>
  </si>
  <si>
    <t>133006 daň z ubytovania</t>
  </si>
  <si>
    <t>223 príjem domov dôchodcov</t>
  </si>
  <si>
    <t xml:space="preserve">MŠ Súkromná </t>
  </si>
  <si>
    <t>Elektronická samospráva</t>
  </si>
  <si>
    <t>Televízia</t>
  </si>
  <si>
    <t>292 rulety, videohry, stávkové kancelárie,  poistné, vec. bremeno</t>
  </si>
  <si>
    <t>223 vlastné príjmy MsKJJ - členské</t>
  </si>
  <si>
    <t>311 grant chránená dielňa</t>
  </si>
  <si>
    <t>Príjmy 100-500</t>
  </si>
  <si>
    <t>Výdavky 600-800</t>
  </si>
  <si>
    <t>1.</t>
  </si>
  <si>
    <t>Modernizácia VO</t>
  </si>
  <si>
    <t>7.</t>
  </si>
  <si>
    <t>5 % spoluúčasť mesta na projektoch EÚ</t>
  </si>
  <si>
    <t>Kapitálové výdavky spolu</t>
  </si>
  <si>
    <t xml:space="preserve">Projektová dokumentácia </t>
  </si>
  <si>
    <t>Domov dôchodcov - rozpočtová org.</t>
  </si>
  <si>
    <t>Zariadenie pre seniorov</t>
  </si>
  <si>
    <t>311 grant - dobrovol. požiarny zbor</t>
  </si>
  <si>
    <t>ZŠ J. Hollého so ŠJ a ŠKD</t>
  </si>
  <si>
    <t>ZŠ s MŠ  J. Murgaša so ŠJ a ŠKD</t>
  </si>
  <si>
    <t>ZŠ J. C. Hronského so ŠJ a ŠKD</t>
  </si>
  <si>
    <t>ZŠ Ľ. Štúra so ŠJ a ŠKD</t>
  </si>
  <si>
    <t>ZŠ s MŠ P. Pázmaňa s VŠJ a ŠKD</t>
  </si>
  <si>
    <t>223 ostatné príjmy MsKS (kurzy, výlep plagátov)</t>
  </si>
  <si>
    <t>292 vratky</t>
  </si>
  <si>
    <t>453 účelovo viazané prostriedky z pred. Rokov</t>
  </si>
  <si>
    <t>450 predpokladaný prebytok z predch. Roka</t>
  </si>
  <si>
    <t>Tenis</t>
  </si>
  <si>
    <t xml:space="preserve">321 dotácia z Envirofondu </t>
  </si>
  <si>
    <t>223 príjmy školské jedálne - potraviny</t>
  </si>
  <si>
    <t>Podprog. 9.8.</t>
  </si>
  <si>
    <t>Školské jedálne - potraviny</t>
  </si>
  <si>
    <t>Program      Podprogram                              Prvok</t>
  </si>
  <si>
    <t>Škola                Zariadenie</t>
  </si>
  <si>
    <t>Kap.    výd.</t>
  </si>
  <si>
    <t>CELKOM  VÝDAVKY</t>
  </si>
  <si>
    <t>Prenesené kompetencie</t>
  </si>
  <si>
    <t>Originálne kompetencie</t>
  </si>
  <si>
    <t>Celkom</t>
  </si>
  <si>
    <t>z toho</t>
  </si>
  <si>
    <t>Z toho</t>
  </si>
  <si>
    <t>PDFO</t>
  </si>
  <si>
    <t>Vlastné príjmy</t>
  </si>
  <si>
    <t>BV Normatívne     PK+PDFO</t>
  </si>
  <si>
    <t>Normatívne</t>
  </si>
  <si>
    <t>Osobitné     dotácie</t>
  </si>
  <si>
    <t>9</t>
  </si>
  <si>
    <t>9.1.</t>
  </si>
  <si>
    <t>Š k o l s k ý  ú r a d</t>
  </si>
  <si>
    <t>9.2.</t>
  </si>
  <si>
    <t>M a t e r s k é  š k o l y</t>
  </si>
  <si>
    <t>9.2.1.</t>
  </si>
  <si>
    <t xml:space="preserve">MŠ Budovateľská so ŠJ </t>
  </si>
  <si>
    <t>9.2.2.</t>
  </si>
  <si>
    <t>MŠ Družstevná so ŠJ</t>
  </si>
  <si>
    <t>9.2.3.</t>
  </si>
  <si>
    <t>MŠ Hollého so ŠJ</t>
  </si>
  <si>
    <t>9.2.4.</t>
  </si>
  <si>
    <t>MŠ Šaľa,Bernolákova</t>
  </si>
  <si>
    <t>9.2.5.</t>
  </si>
  <si>
    <t>MŠ Okružná so ŠJ</t>
  </si>
  <si>
    <t>9.2.6.</t>
  </si>
  <si>
    <t>MŠ 8.mája so ŠJ</t>
  </si>
  <si>
    <t>9.2.7.</t>
  </si>
  <si>
    <t>MŠ Šafárikova so ŠJ</t>
  </si>
  <si>
    <t>9.2.8.</t>
  </si>
  <si>
    <t>MŠ súkromná</t>
  </si>
  <si>
    <t>9.3.</t>
  </si>
  <si>
    <t>Z á k l a d n é   š k o l y</t>
  </si>
  <si>
    <t>9.3.1.</t>
  </si>
  <si>
    <t>ZŠ s MŠ Bern. so ŠJaŠKD</t>
  </si>
  <si>
    <t>9.3.2.</t>
  </si>
  <si>
    <t>ZŠ J. Hollého so ŠJ a ŠKD</t>
  </si>
  <si>
    <t>9.3.3.</t>
  </si>
  <si>
    <t>ZŠ s MŠ J. Murg.soŠJaŠKD</t>
  </si>
  <si>
    <t>9.3.4.</t>
  </si>
  <si>
    <t>ZŠ J.C.Hronsk.so ŠJaŠKD</t>
  </si>
  <si>
    <t>9.3.5.</t>
  </si>
  <si>
    <t>ZŠ Ľ. Štúra so ŠJ a ŠKD</t>
  </si>
  <si>
    <t>9.3.6.</t>
  </si>
  <si>
    <t xml:space="preserve">ZŠ s MŠ P.Pázm.VJMsŠKD </t>
  </si>
  <si>
    <t>9.4.</t>
  </si>
  <si>
    <t>Volnočasové aktivity</t>
  </si>
  <si>
    <t>9.4.1.</t>
  </si>
  <si>
    <t xml:space="preserve">ZUŠ Šaľa, Kukučínova </t>
  </si>
  <si>
    <t>9.4.2.</t>
  </si>
  <si>
    <t xml:space="preserve">CVČ Šaľa, Štefánikova </t>
  </si>
  <si>
    <t>Spojená škola, Krátka 11</t>
  </si>
  <si>
    <t>9.5.</t>
  </si>
  <si>
    <t>Osobitné dotácie</t>
  </si>
  <si>
    <t>na dopravu žiakov</t>
  </si>
  <si>
    <t>pre MŠ za predškolákov</t>
  </si>
  <si>
    <t>za vzdelávacie poukazy</t>
  </si>
  <si>
    <t>odchodné</t>
  </si>
  <si>
    <t>na školské potreby</t>
  </si>
  <si>
    <t>na mzdu za asistenta učiteľa</t>
  </si>
  <si>
    <t>Škola v prírode</t>
  </si>
  <si>
    <t>sociálne znevýhodnený</t>
  </si>
  <si>
    <t>9.6.</t>
  </si>
  <si>
    <t>9.7.</t>
  </si>
  <si>
    <t>9.8.</t>
  </si>
  <si>
    <t>ŠJ - potraviny</t>
  </si>
  <si>
    <t>321 dotácia cyklotrasa</t>
  </si>
  <si>
    <t>DD - kapitálové výdavky</t>
  </si>
  <si>
    <t>221 správne poplatky evidencia obyvateľstva</t>
  </si>
  <si>
    <t>292 náhrada škody</t>
  </si>
  <si>
    <t>ŠJ potraviny zdroj 72f</t>
  </si>
  <si>
    <t>ŠJ potraviny zdroj 111</t>
  </si>
  <si>
    <t>212003 nájomné a réžie MeT</t>
  </si>
  <si>
    <t>231 príjem z predaja bytov a priestorov</t>
  </si>
  <si>
    <t>MsKJJ</t>
  </si>
  <si>
    <t>Spolu všetky rozpočtové organizácie</t>
  </si>
  <si>
    <t>príjmy za potraviny od rodičov</t>
  </si>
  <si>
    <t>počiatočné stavy na účtoch ŠJ</t>
  </si>
  <si>
    <t>Výdavky z vlastných príjmov</t>
  </si>
  <si>
    <t>Spolu z účovníctva mesta</t>
  </si>
  <si>
    <t>SPOLU PRÍJMY A VÝDAVKY MESTA ŠAĽA</t>
  </si>
  <si>
    <t>Fin. op.</t>
  </si>
  <si>
    <t>Kapitálové</t>
  </si>
  <si>
    <t xml:space="preserve">Fin. op. </t>
  </si>
  <si>
    <t xml:space="preserve">Rekonštrukcia MK </t>
  </si>
  <si>
    <t>Tabuľka č. 5  Rozpočet príjmov a výdavkov rozpočtových organizácií a spolu mesta Šaľa</t>
  </si>
  <si>
    <t>Rozpočet  výdavkov rozpočtu v RO</t>
  </si>
  <si>
    <t>Rozpočet príjmov rozpočtu RO</t>
  </si>
  <si>
    <t>133015 daň za rozvoj</t>
  </si>
  <si>
    <t>5.</t>
  </si>
  <si>
    <t>312 dotácia - výkon osobitného príjemcu</t>
  </si>
  <si>
    <t>312 dotácia MPSVaR na poskytovanie soc. služieb pre OSS</t>
  </si>
  <si>
    <t>312 dotácia MPSVaR na poskytovanie soc. služieb pre DD</t>
  </si>
  <si>
    <t>312 decentralizačná dotácia - matrika</t>
  </si>
  <si>
    <t>312 decentralizačná dotácia - školstvo</t>
  </si>
  <si>
    <t>312 decentralizačná dotácia - SÚ</t>
  </si>
  <si>
    <t>312 decentralizačná dotácia ŠFRB</t>
  </si>
  <si>
    <t>312 decentralizačná dot. správa pozem. komunik.</t>
  </si>
  <si>
    <t>312 decentralizačná dotácia na životné prostredie</t>
  </si>
  <si>
    <t>312 decentralizačná dotácia - register obyvateľov, reg. adries</t>
  </si>
  <si>
    <t>312 dotácia na spoloč. školský úrad</t>
  </si>
  <si>
    <t>312 dotácia cest., stravné, UP, vzd. pouk., štip.školu v prírode, lyžiarsky</t>
  </si>
  <si>
    <t>312 príjmy MsKS - Zlatá Priadka</t>
  </si>
  <si>
    <t>312 FPU</t>
  </si>
  <si>
    <t>312 Dotácia Enviromentány fond</t>
  </si>
  <si>
    <t>312 NSK - šport, kultúra, propagácia, cestovný ruch</t>
  </si>
  <si>
    <t>učebnice</t>
  </si>
  <si>
    <t>vlastné príjmy 200</t>
  </si>
  <si>
    <t>vlastné príjmy 300</t>
  </si>
  <si>
    <t>312 dotácia MsKJJ</t>
  </si>
  <si>
    <t>240, 290 ostatné príjmy</t>
  </si>
  <si>
    <t>321 dotácia audiovizuálny fond</t>
  </si>
  <si>
    <t>Rekonštrukcia budovy DK Šaľa</t>
  </si>
  <si>
    <t>223 príjem jedáleň DD - potraviny</t>
  </si>
  <si>
    <t>292 ostatný príjem MsKJJ - refundácia telefón, vratky, dobropisy</t>
  </si>
  <si>
    <t>312 dotácie a granty školstvo ako vlastné príjmy</t>
  </si>
  <si>
    <t>Program</t>
  </si>
  <si>
    <t>292 refundácie, kolky, ostatné príjmy, Nemčeková, vec. bremeno</t>
  </si>
  <si>
    <t>222 pokuty MsP,  SÚ, ostatné</t>
  </si>
  <si>
    <t>500 kontokorentný úver, preklenovací úver</t>
  </si>
  <si>
    <t>223 vlastné príjmy škôl a školských zariadení z poplatkov</t>
  </si>
  <si>
    <t>Rozpočet školstvo spolu</t>
  </si>
  <si>
    <t>200 Nedaňové príjmy</t>
  </si>
  <si>
    <t>300 Granty a transfery</t>
  </si>
  <si>
    <t>400 Príjmy z transakcií s finanč. akt. a pas.</t>
  </si>
  <si>
    <t>500 Prijaté úvery a návratné finančné výpomoci</t>
  </si>
  <si>
    <t>600 Bežné výdavky</t>
  </si>
  <si>
    <t>700 Kapitálové výdavky</t>
  </si>
  <si>
    <t>800 Výdavky z transakcií s finanč. akt. a pas.</t>
  </si>
  <si>
    <t>13.</t>
  </si>
  <si>
    <t>Lyžiarsky výcvik</t>
  </si>
  <si>
    <t>Podprog 13.10.</t>
  </si>
  <si>
    <t>Podprog 13.9</t>
  </si>
  <si>
    <t>Pomoc Ukrajine</t>
  </si>
  <si>
    <t>312 dotácia Ukrajina</t>
  </si>
  <si>
    <t>rozvojové projekty</t>
  </si>
  <si>
    <t>plán obnovy a odolnosti</t>
  </si>
  <si>
    <t>Nízkoprahové denné centrum</t>
  </si>
  <si>
    <t>KV školstvo</t>
  </si>
  <si>
    <t>špecifiká - UA</t>
  </si>
  <si>
    <t>11.</t>
  </si>
  <si>
    <t>Deň Ukrajiny</t>
  </si>
  <si>
    <t>292 parkovné</t>
  </si>
  <si>
    <t>Cyklotrasa</t>
  </si>
  <si>
    <t>čítame radi</t>
  </si>
  <si>
    <t>Bežné výdavky - projekty</t>
  </si>
  <si>
    <t>15.</t>
  </si>
  <si>
    <t>12.</t>
  </si>
  <si>
    <t>Cintorín - kolumbárium</t>
  </si>
  <si>
    <t>Pedagogický asistent</t>
  </si>
  <si>
    <t>Školský podporný tím</t>
  </si>
  <si>
    <t>Nepedagog. zamest. pomocný vychovávateľ</t>
  </si>
  <si>
    <t>321 dotácia ČSOB - cykloboxy</t>
  </si>
  <si>
    <t>POO - profes. roz. pedag.</t>
  </si>
  <si>
    <t>mimoriadne výsledky</t>
  </si>
  <si>
    <t>ZŠ Bernolákova - rekonštrukcia</t>
  </si>
  <si>
    <t>Tabuľka č. 1 Plnenie  príjmov rozpočtu v roku 2025</t>
  </si>
  <si>
    <t xml:space="preserve">  Tabuľka č. 2 Čerpanie výdavkov rozpočtu v roku 2025</t>
  </si>
  <si>
    <t>Tabuľka č. 3 Sumár príjmov a výdavkov rozpočtu v roku 2025</t>
  </si>
  <si>
    <t>Tabuľka č. 4 Investície 2025</t>
  </si>
  <si>
    <t>rozpočet 2025</t>
  </si>
  <si>
    <t>plnenie 2025</t>
  </si>
  <si>
    <t>skutočnosť 2025</t>
  </si>
  <si>
    <t>plnenie rozpočtu 2025</t>
  </si>
  <si>
    <t>321 grant MDaV SR - Plán obnovy ZŠ Bernolákova</t>
  </si>
  <si>
    <t>500 úver z Enviromentálneho fondu</t>
  </si>
  <si>
    <t>investície 2025</t>
  </si>
  <si>
    <t>čerpanie 2025</t>
  </si>
  <si>
    <t>Nákup automobilov</t>
  </si>
  <si>
    <t>Predstaničný priestor - elektorinizácia cykloboxov</t>
  </si>
  <si>
    <t>DK - premietacie zariadenie</t>
  </si>
  <si>
    <t>2025</t>
  </si>
  <si>
    <t>Rozpočet 2025</t>
  </si>
  <si>
    <t>Amfiteáter - rekonštrukcia sedenia</t>
  </si>
  <si>
    <t>Záväzky z roku 2024</t>
  </si>
  <si>
    <t>9.</t>
  </si>
  <si>
    <t>výchovno vzdelávací proces</t>
  </si>
  <si>
    <t xml:space="preserve">456 zábezpeka </t>
  </si>
  <si>
    <t xml:space="preserve">3. </t>
  </si>
  <si>
    <t>Výkup pozemkov</t>
  </si>
  <si>
    <t>MŠ Budovateľská - umývačka riadu</t>
  </si>
  <si>
    <t>MŠ Šafárika - nákup sporáka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</si>
</sst>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2"/>
      <name val="Arial CE"/>
      <family val="2"/>
      <charset val="238"/>
    </font>
    <font>
      <sz val="7"/>
      <name val="Arial"/>
      <family val="2"/>
      <charset val="238"/>
    </font>
    <font>
      <b/>
      <u/>
      <sz val="11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8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sz val="8"/>
      <color indexed="8"/>
      <name val="Tahoma"/>
      <family val="2"/>
      <charset val="1"/>
    </font>
    <font>
      <sz val="10"/>
      <name val="Arial CE"/>
      <family val="2"/>
      <charset val="238"/>
    </font>
    <font>
      <b/>
      <sz val="8"/>
      <color indexed="8"/>
      <name val="Tahoma"/>
      <family val="2"/>
      <charset val="1"/>
    </font>
    <font>
      <sz val="11"/>
      <name val="Calibri"/>
      <family val="2"/>
      <charset val="238"/>
    </font>
    <font>
      <b/>
      <sz val="12"/>
      <name val="Arial"/>
      <family val="2"/>
      <charset val="238"/>
    </font>
    <font>
      <sz val="8"/>
      <name val="Arial CE"/>
      <family val="2"/>
      <charset val="238"/>
    </font>
    <font>
      <sz val="10"/>
      <color indexed="10"/>
      <name val="Arial"/>
      <family val="2"/>
      <charset val="238"/>
    </font>
    <font>
      <i/>
      <sz val="10"/>
      <name val="Arial CE"/>
      <family val="2"/>
      <charset val="238"/>
    </font>
    <font>
      <i/>
      <sz val="10"/>
      <color indexed="10"/>
      <name val="Arial"/>
      <family val="2"/>
      <charset val="238"/>
    </font>
    <font>
      <i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9"/>
      <name val="Arial CE"/>
      <family val="2"/>
      <charset val="238"/>
    </font>
    <font>
      <b/>
      <i/>
      <sz val="11"/>
      <name val="Arial CE"/>
      <family val="2"/>
      <charset val="238"/>
    </font>
    <font>
      <b/>
      <i/>
      <sz val="9"/>
      <name val="Arial CE"/>
      <family val="2"/>
      <charset val="238"/>
    </font>
    <font>
      <i/>
      <sz val="12"/>
      <name val="Arial Narrow"/>
      <family val="2"/>
      <charset val="238"/>
    </font>
    <font>
      <b/>
      <i/>
      <sz val="10"/>
      <name val="Arial CE"/>
      <family val="2"/>
      <charset val="238"/>
    </font>
    <font>
      <i/>
      <sz val="11"/>
      <name val="Arial Narrow"/>
      <family val="2"/>
      <charset val="238"/>
    </font>
    <font>
      <i/>
      <sz val="12"/>
      <color indexed="8"/>
      <name val="Arial Narrow"/>
      <family val="2"/>
      <charset val="238"/>
    </font>
    <font>
      <i/>
      <sz val="11"/>
      <color indexed="8"/>
      <name val="Arial Narrow"/>
      <family val="2"/>
      <charset val="238"/>
    </font>
    <font>
      <b/>
      <i/>
      <sz val="9"/>
      <name val="Arial"/>
      <family val="2"/>
      <charset val="238"/>
    </font>
    <font>
      <i/>
      <sz val="9"/>
      <name val="Arial Narrow"/>
      <family val="2"/>
      <charset val="238"/>
    </font>
    <font>
      <b/>
      <sz val="9"/>
      <name val="Arial"/>
      <family val="2"/>
      <charset val="238"/>
    </font>
    <font>
      <b/>
      <i/>
      <sz val="11"/>
      <name val="Arial Narrow"/>
      <family val="2"/>
      <charset val="238"/>
    </font>
    <font>
      <sz val="12"/>
      <name val="Arial CE"/>
      <family val="2"/>
      <charset val="238"/>
    </font>
    <font>
      <sz val="12"/>
      <name val="Arial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sz val="14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1"/>
      <name val="Arial"/>
      <family val="2"/>
      <charset val="238"/>
    </font>
    <font>
      <b/>
      <sz val="16"/>
      <name val="Arial CE"/>
      <family val="2"/>
      <charset val="238"/>
    </font>
    <font>
      <b/>
      <sz val="14"/>
      <color theme="1"/>
      <name val="Arial"/>
      <family val="2"/>
      <charset val="238"/>
    </font>
    <font>
      <sz val="11"/>
      <name val="Arial CE"/>
      <family val="2"/>
      <charset val="238"/>
    </font>
    <font>
      <b/>
      <i/>
      <sz val="12"/>
      <name val="Arial CE"/>
      <family val="2"/>
      <charset val="238"/>
    </font>
    <font>
      <b/>
      <u/>
      <sz val="14"/>
      <name val="Arial"/>
      <family val="2"/>
      <charset val="238"/>
    </font>
    <font>
      <b/>
      <sz val="22"/>
      <name val="Arial"/>
      <family val="2"/>
      <charset val="238"/>
    </font>
    <font>
      <sz val="11"/>
      <name val="Arial"/>
      <family val="2"/>
      <charset val="238"/>
    </font>
    <font>
      <sz val="16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6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color theme="1"/>
      <name val="Times New Roman"/>
      <family val="2"/>
      <charset val="238"/>
    </font>
    <font>
      <sz val="14"/>
      <color indexed="8"/>
      <name val="Calibri"/>
      <family val="2"/>
      <charset val="238"/>
    </font>
    <font>
      <b/>
      <i/>
      <sz val="12"/>
      <name val="Arial"/>
      <family val="2"/>
      <charset val="238"/>
    </font>
    <font>
      <b/>
      <sz val="9"/>
      <name val="Arial CE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 CE"/>
      <family val="2"/>
      <charset val="238"/>
    </font>
    <font>
      <sz val="9"/>
      <name val="Arial"/>
      <family val="2"/>
      <charset val="238"/>
    </font>
    <font>
      <b/>
      <i/>
      <sz val="9"/>
      <color rgb="FFFF0000"/>
      <name val="Arial CE"/>
      <family val="2"/>
      <charset val="238"/>
    </font>
    <font>
      <b/>
      <sz val="14"/>
      <color indexed="8"/>
      <name val="Calibri"/>
      <family val="2"/>
      <charset val="238"/>
    </font>
    <font>
      <b/>
      <sz val="11"/>
      <name val="Calibri"/>
      <family val="2"/>
      <charset val="238"/>
    </font>
    <font>
      <b/>
      <i/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b/>
      <sz val="12"/>
      <name val="Calibri"/>
      <family val="2"/>
      <charset val="238"/>
    </font>
    <font>
      <b/>
      <sz val="14"/>
      <name val="Calibri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indexed="8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53"/>
        <bgColor indexed="52"/>
      </patternFill>
    </fill>
    <fill>
      <patternFill patternType="solid">
        <fgColor indexed="13"/>
        <bgColor indexed="34"/>
      </patternFill>
    </fill>
    <fill>
      <patternFill patternType="solid">
        <fgColor indexed="50"/>
        <bgColor indexed="51"/>
      </patternFill>
    </fill>
    <fill>
      <patternFill patternType="solid">
        <fgColor indexed="20"/>
        <bgColor indexed="36"/>
      </patternFill>
    </fill>
    <fill>
      <patternFill patternType="solid">
        <fgColor indexed="9"/>
        <bgColor indexed="26"/>
      </patternFill>
    </fill>
    <fill>
      <patternFill patternType="solid">
        <fgColor indexed="57"/>
        <bgColor indexed="26"/>
      </patternFill>
    </fill>
    <fill>
      <patternFill patternType="solid">
        <fgColor indexed="36"/>
        <bgColor indexed="26"/>
      </patternFill>
    </fill>
    <fill>
      <patternFill patternType="solid">
        <fgColor indexed="53"/>
        <bgColor indexed="26"/>
      </patternFill>
    </fill>
    <fill>
      <patternFill patternType="solid">
        <fgColor indexed="13"/>
        <bgColor indexed="26"/>
      </patternFill>
    </fill>
    <fill>
      <patternFill patternType="solid">
        <fgColor indexed="5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26"/>
      </patternFill>
    </fill>
  </fills>
  <borders count="17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61" fillId="0" borderId="0"/>
  </cellStyleXfs>
  <cellXfs count="821">
    <xf numFmtId="0" fontId="0" fillId="0" borderId="0" xfId="0"/>
    <xf numFmtId="3" fontId="0" fillId="0" borderId="0" xfId="0" applyNumberFormat="1"/>
    <xf numFmtId="0" fontId="0" fillId="0" borderId="1" xfId="0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right"/>
    </xf>
    <xf numFmtId="3" fontId="2" fillId="2" borderId="2" xfId="0" applyNumberFormat="1" applyFont="1" applyFill="1" applyBorder="1" applyAlignment="1">
      <alignment horizontal="right"/>
    </xf>
    <xf numFmtId="0" fontId="4" fillId="3" borderId="3" xfId="0" applyFont="1" applyFill="1" applyBorder="1"/>
    <xf numFmtId="3" fontId="5" fillId="3" borderId="3" xfId="0" applyNumberFormat="1" applyFont="1" applyFill="1" applyBorder="1" applyAlignment="1">
      <alignment horizontal="right"/>
    </xf>
    <xf numFmtId="3" fontId="5" fillId="3" borderId="4" xfId="0" applyNumberFormat="1" applyFont="1" applyFill="1" applyBorder="1" applyAlignment="1">
      <alignment horizontal="right"/>
    </xf>
    <xf numFmtId="0" fontId="6" fillId="0" borderId="5" xfId="0" applyFont="1" applyBorder="1"/>
    <xf numFmtId="3" fontId="7" fillId="0" borderId="5" xfId="0" applyNumberFormat="1" applyFont="1" applyBorder="1"/>
    <xf numFmtId="3" fontId="7" fillId="0" borderId="6" xfId="0" applyNumberFormat="1" applyFont="1" applyBorder="1"/>
    <xf numFmtId="0" fontId="0" fillId="0" borderId="5" xfId="0" applyBorder="1"/>
    <xf numFmtId="3" fontId="0" fillId="0" borderId="7" xfId="0" applyNumberFormat="1" applyBorder="1"/>
    <xf numFmtId="0" fontId="6" fillId="0" borderId="8" xfId="0" applyFont="1" applyBorder="1"/>
    <xf numFmtId="3" fontId="7" fillId="0" borderId="8" xfId="0" applyNumberFormat="1" applyFont="1" applyBorder="1"/>
    <xf numFmtId="0" fontId="0" fillId="0" borderId="7" xfId="0" applyBorder="1"/>
    <xf numFmtId="3" fontId="0" fillId="0" borderId="5" xfId="0" applyNumberFormat="1" applyBorder="1"/>
    <xf numFmtId="0" fontId="11" fillId="0" borderId="5" xfId="0" applyFont="1" applyBorder="1"/>
    <xf numFmtId="3" fontId="0" fillId="0" borderId="6" xfId="0" applyNumberFormat="1" applyBorder="1"/>
    <xf numFmtId="3" fontId="0" fillId="0" borderId="9" xfId="0" applyNumberFormat="1" applyBorder="1"/>
    <xf numFmtId="3" fontId="13" fillId="0" borderId="5" xfId="0" applyNumberFormat="1" applyFont="1" applyBorder="1"/>
    <xf numFmtId="0" fontId="4" fillId="3" borderId="10" xfId="0" applyFont="1" applyFill="1" applyBorder="1"/>
    <xf numFmtId="3" fontId="5" fillId="3" borderId="10" xfId="0" applyNumberFormat="1" applyFont="1" applyFill="1" applyBorder="1" applyAlignment="1">
      <alignment horizontal="right"/>
    </xf>
    <xf numFmtId="3" fontId="5" fillId="3" borderId="11" xfId="0" applyNumberFormat="1" applyFont="1" applyFill="1" applyBorder="1" applyAlignment="1">
      <alignment horizontal="right"/>
    </xf>
    <xf numFmtId="4" fontId="0" fillId="0" borderId="5" xfId="0" applyNumberFormat="1" applyBorder="1"/>
    <xf numFmtId="3" fontId="13" fillId="0" borderId="7" xfId="0" applyNumberFormat="1" applyFont="1" applyBorder="1"/>
    <xf numFmtId="3" fontId="0" fillId="4" borderId="5" xfId="0" applyNumberFormat="1" applyFill="1" applyBorder="1"/>
    <xf numFmtId="0" fontId="0" fillId="0" borderId="5" xfId="0" applyBorder="1" applyAlignment="1">
      <alignment horizontal="left"/>
    </xf>
    <xf numFmtId="0" fontId="6" fillId="0" borderId="8" xfId="0" applyFont="1" applyBorder="1" applyAlignment="1">
      <alignment horizontal="left"/>
    </xf>
    <xf numFmtId="3" fontId="7" fillId="0" borderId="12" xfId="0" applyNumberFormat="1" applyFont="1" applyBorder="1"/>
    <xf numFmtId="4" fontId="0" fillId="4" borderId="5" xfId="0" applyNumberFormat="1" applyFill="1" applyBorder="1"/>
    <xf numFmtId="3" fontId="1" fillId="0" borderId="5" xfId="0" applyNumberFormat="1" applyFont="1" applyBorder="1"/>
    <xf numFmtId="3" fontId="0" fillId="0" borderId="6" xfId="0" applyNumberFormat="1" applyBorder="1" applyAlignment="1">
      <alignment horizontal="right"/>
    </xf>
    <xf numFmtId="0" fontId="0" fillId="0" borderId="13" xfId="0" applyBorder="1" applyAlignment="1">
      <alignment horizontal="left"/>
    </xf>
    <xf numFmtId="3" fontId="0" fillId="0" borderId="14" xfId="0" applyNumberFormat="1" applyBorder="1"/>
    <xf numFmtId="3" fontId="0" fillId="0" borderId="13" xfId="0" applyNumberFormat="1" applyBorder="1"/>
    <xf numFmtId="3" fontId="4" fillId="3" borderId="3" xfId="0" applyNumberFormat="1" applyFont="1" applyFill="1" applyBorder="1"/>
    <xf numFmtId="0" fontId="0" fillId="0" borderId="7" xfId="0" applyBorder="1" applyAlignment="1">
      <alignment horizontal="left"/>
    </xf>
    <xf numFmtId="3" fontId="4" fillId="3" borderId="10" xfId="0" applyNumberFormat="1" applyFont="1" applyFill="1" applyBorder="1" applyAlignment="1">
      <alignment horizontal="left"/>
    </xf>
    <xf numFmtId="3" fontId="5" fillId="3" borderId="9" xfId="0" applyNumberFormat="1" applyFont="1" applyFill="1" applyBorder="1" applyAlignment="1">
      <alignment horizontal="right"/>
    </xf>
    <xf numFmtId="3" fontId="1" fillId="0" borderId="13" xfId="0" applyNumberFormat="1" applyFont="1" applyBorder="1"/>
    <xf numFmtId="0" fontId="14" fillId="2" borderId="1" xfId="0" applyFont="1" applyFill="1" applyBorder="1" applyAlignment="1">
      <alignment horizontal="left"/>
    </xf>
    <xf numFmtId="3" fontId="14" fillId="2" borderId="1" xfId="0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horizontal="left"/>
    </xf>
    <xf numFmtId="3" fontId="2" fillId="5" borderId="1" xfId="0" applyNumberFormat="1" applyFont="1" applyFill="1" applyBorder="1" applyAlignment="1">
      <alignment horizontal="right"/>
    </xf>
    <xf numFmtId="3" fontId="2" fillId="5" borderId="2" xfId="0" applyNumberFormat="1" applyFont="1" applyFill="1" applyBorder="1" applyAlignment="1">
      <alignment horizontal="right"/>
    </xf>
    <xf numFmtId="0" fontId="15" fillId="0" borderId="0" xfId="0" applyFont="1" applyAlignment="1">
      <alignment horizontal="left"/>
    </xf>
    <xf numFmtId="0" fontId="1" fillId="6" borderId="0" xfId="1" applyFill="1"/>
    <xf numFmtId="0" fontId="16" fillId="6" borderId="0" xfId="1" applyFont="1" applyFill="1"/>
    <xf numFmtId="3" fontId="16" fillId="6" borderId="0" xfId="1" applyNumberFormat="1" applyFont="1" applyFill="1"/>
    <xf numFmtId="3" fontId="1" fillId="6" borderId="0" xfId="1" applyNumberFormat="1" applyFill="1"/>
    <xf numFmtId="0" fontId="17" fillId="6" borderId="0" xfId="1" applyFont="1" applyFill="1"/>
    <xf numFmtId="3" fontId="14" fillId="6" borderId="0" xfId="1" applyNumberFormat="1" applyFont="1" applyFill="1"/>
    <xf numFmtId="0" fontId="18" fillId="6" borderId="0" xfId="1" applyFont="1" applyFill="1"/>
    <xf numFmtId="0" fontId="19" fillId="6" borderId="0" xfId="1" applyFont="1" applyFill="1"/>
    <xf numFmtId="3" fontId="18" fillId="6" borderId="0" xfId="1" applyNumberFormat="1" applyFont="1" applyFill="1"/>
    <xf numFmtId="3" fontId="19" fillId="6" borderId="0" xfId="1" applyNumberFormat="1" applyFont="1" applyFill="1"/>
    <xf numFmtId="3" fontId="1" fillId="6" borderId="0" xfId="1" applyNumberFormat="1" applyFill="1" applyAlignment="1">
      <alignment horizontal="center"/>
    </xf>
    <xf numFmtId="0" fontId="11" fillId="6" borderId="0" xfId="1" applyFont="1" applyFill="1"/>
    <xf numFmtId="0" fontId="20" fillId="6" borderId="0" xfId="1" applyFont="1" applyFill="1"/>
    <xf numFmtId="0" fontId="7" fillId="6" borderId="0" xfId="1" applyFont="1" applyFill="1"/>
    <xf numFmtId="0" fontId="11" fillId="6" borderId="15" xfId="1" applyFont="1" applyFill="1" applyBorder="1"/>
    <xf numFmtId="0" fontId="11" fillId="6" borderId="16" xfId="1" applyFont="1" applyFill="1" applyBorder="1"/>
    <xf numFmtId="3" fontId="11" fillId="6" borderId="16" xfId="1" applyNumberFormat="1" applyFont="1" applyFill="1" applyBorder="1"/>
    <xf numFmtId="0" fontId="1" fillId="6" borderId="16" xfId="1" applyFill="1" applyBorder="1"/>
    <xf numFmtId="3" fontId="11" fillId="6" borderId="16" xfId="1" applyNumberFormat="1" applyFont="1" applyFill="1" applyBorder="1" applyAlignment="1">
      <alignment horizontal="right"/>
    </xf>
    <xf numFmtId="3" fontId="1" fillId="6" borderId="16" xfId="1" applyNumberFormat="1" applyFill="1" applyBorder="1"/>
    <xf numFmtId="0" fontId="23" fillId="6" borderId="17" xfId="1" applyFont="1" applyFill="1" applyBorder="1" applyAlignment="1">
      <alignment horizontal="left"/>
    </xf>
    <xf numFmtId="0" fontId="24" fillId="6" borderId="18" xfId="1" applyFont="1" applyFill="1" applyBorder="1"/>
    <xf numFmtId="3" fontId="1" fillId="6" borderId="17" xfId="1" applyNumberFormat="1" applyFill="1" applyBorder="1"/>
    <xf numFmtId="3" fontId="1" fillId="6" borderId="19" xfId="1" applyNumberFormat="1" applyFill="1" applyBorder="1"/>
    <xf numFmtId="3" fontId="1" fillId="6" borderId="18" xfId="1" applyNumberFormat="1" applyFill="1" applyBorder="1"/>
    <xf numFmtId="3" fontId="1" fillId="6" borderId="20" xfId="1" applyNumberFormat="1" applyFill="1" applyBorder="1"/>
    <xf numFmtId="3" fontId="1" fillId="6" borderId="21" xfId="1" applyNumberFormat="1" applyFill="1" applyBorder="1"/>
    <xf numFmtId="0" fontId="25" fillId="6" borderId="0" xfId="1" applyFont="1" applyFill="1"/>
    <xf numFmtId="0" fontId="23" fillId="6" borderId="22" xfId="1" applyFont="1" applyFill="1" applyBorder="1" applyAlignment="1">
      <alignment horizontal="left"/>
    </xf>
    <xf numFmtId="3" fontId="1" fillId="6" borderId="22" xfId="1" applyNumberFormat="1" applyFill="1" applyBorder="1"/>
    <xf numFmtId="3" fontId="1" fillId="6" borderId="23" xfId="1" applyNumberFormat="1" applyFill="1" applyBorder="1"/>
    <xf numFmtId="3" fontId="1" fillId="6" borderId="24" xfId="1" applyNumberFormat="1" applyFill="1" applyBorder="1"/>
    <xf numFmtId="3" fontId="1" fillId="6" borderId="25" xfId="1" applyNumberFormat="1" applyFill="1" applyBorder="1"/>
    <xf numFmtId="3" fontId="1" fillId="6" borderId="26" xfId="1" applyNumberFormat="1" applyFill="1" applyBorder="1"/>
    <xf numFmtId="0" fontId="24" fillId="6" borderId="20" xfId="1" applyFont="1" applyFill="1" applyBorder="1"/>
    <xf numFmtId="3" fontId="11" fillId="6" borderId="0" xfId="1" applyNumberFormat="1" applyFont="1" applyFill="1" applyAlignment="1">
      <alignment horizontal="right"/>
    </xf>
    <xf numFmtId="0" fontId="24" fillId="6" borderId="6" xfId="1" applyFont="1" applyFill="1" applyBorder="1"/>
    <xf numFmtId="0" fontId="24" fillId="6" borderId="27" xfId="1" applyFont="1" applyFill="1" applyBorder="1"/>
    <xf numFmtId="3" fontId="1" fillId="6" borderId="28" xfId="1" applyNumberFormat="1" applyFill="1" applyBorder="1"/>
    <xf numFmtId="3" fontId="1" fillId="6" borderId="29" xfId="1" applyNumberFormat="1" applyFill="1" applyBorder="1"/>
    <xf numFmtId="3" fontId="1" fillId="6" borderId="27" xfId="1" applyNumberFormat="1" applyFill="1" applyBorder="1"/>
    <xf numFmtId="0" fontId="6" fillId="6" borderId="0" xfId="1" applyFont="1" applyFill="1"/>
    <xf numFmtId="0" fontId="26" fillId="6" borderId="20" xfId="1" applyFont="1" applyFill="1" applyBorder="1"/>
    <xf numFmtId="3" fontId="6" fillId="6" borderId="0" xfId="1" applyNumberFormat="1" applyFont="1" applyFill="1" applyAlignment="1">
      <alignment horizontal="right"/>
    </xf>
    <xf numFmtId="0" fontId="27" fillId="6" borderId="20" xfId="1" applyFont="1" applyFill="1" applyBorder="1"/>
    <xf numFmtId="0" fontId="28" fillId="6" borderId="27" xfId="1" applyFont="1" applyFill="1" applyBorder="1"/>
    <xf numFmtId="3" fontId="1" fillId="6" borderId="30" xfId="1" applyNumberFormat="1" applyFill="1" applyBorder="1"/>
    <xf numFmtId="0" fontId="1" fillId="6" borderId="17" xfId="1" applyFill="1" applyBorder="1"/>
    <xf numFmtId="0" fontId="1" fillId="6" borderId="20" xfId="1" applyFill="1" applyBorder="1"/>
    <xf numFmtId="0" fontId="1" fillId="6" borderId="22" xfId="1" applyFill="1" applyBorder="1"/>
    <xf numFmtId="0" fontId="1" fillId="6" borderId="27" xfId="1" applyFill="1" applyBorder="1"/>
    <xf numFmtId="0" fontId="1" fillId="0" borderId="0" xfId="1"/>
    <xf numFmtId="3" fontId="1" fillId="0" borderId="0" xfId="1" applyNumberFormat="1"/>
    <xf numFmtId="0" fontId="6" fillId="0" borderId="3" xfId="1" applyFont="1" applyBorder="1"/>
    <xf numFmtId="3" fontId="7" fillId="0" borderId="3" xfId="1" applyNumberFormat="1" applyFont="1" applyBorder="1" applyAlignment="1">
      <alignment horizontal="center"/>
    </xf>
    <xf numFmtId="0" fontId="2" fillId="0" borderId="10" xfId="1" applyFont="1" applyBorder="1"/>
    <xf numFmtId="3" fontId="33" fillId="0" borderId="10" xfId="1" applyNumberFormat="1" applyFont="1" applyBorder="1"/>
    <xf numFmtId="3" fontId="34" fillId="0" borderId="10" xfId="1" applyNumberFormat="1" applyFont="1" applyBorder="1"/>
    <xf numFmtId="0" fontId="2" fillId="0" borderId="31" xfId="1" applyFont="1" applyBorder="1"/>
    <xf numFmtId="3" fontId="33" fillId="0" borderId="31" xfId="1" applyNumberFormat="1" applyFont="1" applyBorder="1"/>
    <xf numFmtId="3" fontId="34" fillId="0" borderId="31" xfId="1" applyNumberFormat="1" applyFont="1" applyBorder="1"/>
    <xf numFmtId="0" fontId="6" fillId="0" borderId="0" xfId="1" applyFont="1"/>
    <xf numFmtId="0" fontId="35" fillId="0" borderId="3" xfId="1" applyFont="1" applyBorder="1"/>
    <xf numFmtId="3" fontId="36" fillId="0" borderId="3" xfId="1" applyNumberFormat="1" applyFont="1" applyBorder="1"/>
    <xf numFmtId="3" fontId="37" fillId="0" borderId="3" xfId="1" applyNumberFormat="1" applyFont="1" applyBorder="1"/>
    <xf numFmtId="0" fontId="35" fillId="0" borderId="10" xfId="1" applyFont="1" applyBorder="1"/>
    <xf numFmtId="3" fontId="36" fillId="0" borderId="10" xfId="1" applyNumberFormat="1" applyFont="1" applyBorder="1"/>
    <xf numFmtId="3" fontId="37" fillId="0" borderId="10" xfId="1" applyNumberFormat="1" applyFont="1" applyBorder="1"/>
    <xf numFmtId="0" fontId="35" fillId="0" borderId="31" xfId="1" applyFont="1" applyBorder="1"/>
    <xf numFmtId="3" fontId="36" fillId="0" borderId="31" xfId="1" applyNumberFormat="1" applyFont="1" applyBorder="1"/>
    <xf numFmtId="3" fontId="37" fillId="0" borderId="31" xfId="1" applyNumberFormat="1" applyFont="1" applyBorder="1"/>
    <xf numFmtId="0" fontId="11" fillId="0" borderId="0" xfId="1" applyFont="1"/>
    <xf numFmtId="0" fontId="25" fillId="0" borderId="0" xfId="1" applyFont="1"/>
    <xf numFmtId="0" fontId="7" fillId="0" borderId="0" xfId="1" applyFont="1"/>
    <xf numFmtId="3" fontId="11" fillId="0" borderId="0" xfId="1" applyNumberFormat="1" applyFont="1" applyAlignment="1">
      <alignment horizontal="right"/>
    </xf>
    <xf numFmtId="3" fontId="6" fillId="0" borderId="0" xfId="1" applyNumberFormat="1" applyFont="1" applyAlignment="1">
      <alignment horizontal="right"/>
    </xf>
    <xf numFmtId="3" fontId="0" fillId="0" borderId="55" xfId="0" applyNumberFormat="1" applyBorder="1"/>
    <xf numFmtId="0" fontId="23" fillId="6" borderId="28" xfId="1" applyFont="1" applyFill="1" applyBorder="1" applyAlignment="1">
      <alignment horizontal="left"/>
    </xf>
    <xf numFmtId="0" fontId="24" fillId="6" borderId="26" xfId="1" applyFont="1" applyFill="1" applyBorder="1"/>
    <xf numFmtId="49" fontId="21" fillId="7" borderId="50" xfId="1" applyNumberFormat="1" applyFont="1" applyFill="1" applyBorder="1" applyAlignment="1">
      <alignment horizontal="center" vertical="center" wrapText="1"/>
    </xf>
    <xf numFmtId="3" fontId="21" fillId="7" borderId="52" xfId="1" applyNumberFormat="1" applyFont="1" applyFill="1" applyBorder="1" applyAlignment="1">
      <alignment horizontal="center" vertical="center" wrapText="1"/>
    </xf>
    <xf numFmtId="49" fontId="21" fillId="7" borderId="22" xfId="1" applyNumberFormat="1" applyFont="1" applyFill="1" applyBorder="1" applyAlignment="1">
      <alignment horizontal="center" vertical="center" wrapText="1"/>
    </xf>
    <xf numFmtId="49" fontId="21" fillId="7" borderId="23" xfId="1" applyNumberFormat="1" applyFont="1" applyFill="1" applyBorder="1" applyAlignment="1">
      <alignment vertical="center" wrapText="1"/>
    </xf>
    <xf numFmtId="49" fontId="21" fillId="7" borderId="23" xfId="1" applyNumberFormat="1" applyFont="1" applyFill="1" applyBorder="1" applyAlignment="1">
      <alignment horizontal="center" vertical="center" wrapText="1"/>
    </xf>
    <xf numFmtId="49" fontId="21" fillId="7" borderId="24" xfId="1" applyNumberFormat="1" applyFont="1" applyFill="1" applyBorder="1" applyAlignment="1">
      <alignment horizontal="center" vertical="center" wrapText="1"/>
    </xf>
    <xf numFmtId="49" fontId="21" fillId="7" borderId="27" xfId="1" applyNumberFormat="1" applyFont="1" applyFill="1" applyBorder="1" applyAlignment="1">
      <alignment horizontal="center" vertical="center" wrapText="1"/>
    </xf>
    <xf numFmtId="3" fontId="21" fillId="7" borderId="29" xfId="1" applyNumberFormat="1" applyFont="1" applyFill="1" applyBorder="1" applyAlignment="1">
      <alignment horizontal="center" vertical="center" wrapText="1"/>
    </xf>
    <xf numFmtId="3" fontId="21" fillId="7" borderId="23" xfId="1" applyNumberFormat="1" applyFont="1" applyFill="1" applyBorder="1" applyAlignment="1">
      <alignment vertical="center" wrapText="1"/>
    </xf>
    <xf numFmtId="3" fontId="21" fillId="7" borderId="23" xfId="1" applyNumberFormat="1" applyFont="1" applyFill="1" applyBorder="1" applyAlignment="1">
      <alignment horizontal="center" vertical="center" wrapText="1"/>
    </xf>
    <xf numFmtId="3" fontId="21" fillId="7" borderId="27" xfId="1" applyNumberFormat="1" applyFont="1" applyFill="1" applyBorder="1" applyAlignment="1">
      <alignment horizontal="center" vertical="center" wrapText="1"/>
    </xf>
    <xf numFmtId="0" fontId="6" fillId="8" borderId="34" xfId="1" applyFont="1" applyFill="1" applyBorder="1"/>
    <xf numFmtId="0" fontId="6" fillId="8" borderId="48" xfId="1" applyFont="1" applyFill="1" applyBorder="1"/>
    <xf numFmtId="3" fontId="6" fillId="8" borderId="34" xfId="1" applyNumberFormat="1" applyFont="1" applyFill="1" applyBorder="1" applyAlignment="1">
      <alignment horizontal="right"/>
    </xf>
    <xf numFmtId="3" fontId="6" fillId="8" borderId="42" xfId="1" applyNumberFormat="1" applyFont="1" applyFill="1" applyBorder="1" applyAlignment="1">
      <alignment horizontal="right"/>
    </xf>
    <xf numFmtId="3" fontId="6" fillId="8" borderId="41" xfId="1" applyNumberFormat="1" applyFont="1" applyFill="1" applyBorder="1" applyAlignment="1">
      <alignment horizontal="right"/>
    </xf>
    <xf numFmtId="3" fontId="6" fillId="8" borderId="48" xfId="1" applyNumberFormat="1" applyFont="1" applyFill="1" applyBorder="1" applyAlignment="1">
      <alignment horizontal="right"/>
    </xf>
    <xf numFmtId="3" fontId="6" fillId="8" borderId="43" xfId="1" applyNumberFormat="1" applyFont="1" applyFill="1" applyBorder="1" applyAlignment="1">
      <alignment horizontal="right"/>
    </xf>
    <xf numFmtId="0" fontId="22" fillId="9" borderId="50" xfId="1" applyFont="1" applyFill="1" applyBorder="1" applyAlignment="1">
      <alignment horizontal="left"/>
    </xf>
    <xf numFmtId="0" fontId="23" fillId="9" borderId="35" xfId="1" applyFont="1" applyFill="1" applyBorder="1" applyAlignment="1">
      <alignment horizontal="left"/>
    </xf>
    <xf numFmtId="3" fontId="7" fillId="9" borderId="50" xfId="1" applyNumberFormat="1" applyFont="1" applyFill="1" applyBorder="1"/>
    <xf numFmtId="3" fontId="7" fillId="9" borderId="47" xfId="1" applyNumberFormat="1" applyFont="1" applyFill="1" applyBorder="1"/>
    <xf numFmtId="3" fontId="7" fillId="9" borderId="35" xfId="1" applyNumberFormat="1" applyFont="1" applyFill="1" applyBorder="1"/>
    <xf numFmtId="3" fontId="7" fillId="9" borderId="51" xfId="1" applyNumberFormat="1" applyFont="1" applyFill="1" applyBorder="1"/>
    <xf numFmtId="3" fontId="7" fillId="9" borderId="52" xfId="1" applyNumberFormat="1" applyFont="1" applyFill="1" applyBorder="1"/>
    <xf numFmtId="0" fontId="22" fillId="9" borderId="50" xfId="1" applyFont="1" applyFill="1" applyBorder="1"/>
    <xf numFmtId="0" fontId="23" fillId="9" borderId="51" xfId="1" applyFont="1" applyFill="1" applyBorder="1"/>
    <xf numFmtId="0" fontId="22" fillId="9" borderId="44" xfId="1" applyFont="1" applyFill="1" applyBorder="1"/>
    <xf numFmtId="0" fontId="25" fillId="9" borderId="57" xfId="1" applyFont="1" applyFill="1" applyBorder="1"/>
    <xf numFmtId="0" fontId="25" fillId="9" borderId="51" xfId="1" applyFont="1" applyFill="1" applyBorder="1"/>
    <xf numFmtId="0" fontId="22" fillId="9" borderId="54" xfId="1" applyFont="1" applyFill="1" applyBorder="1"/>
    <xf numFmtId="0" fontId="22" fillId="9" borderId="51" xfId="1" applyFont="1" applyFill="1" applyBorder="1"/>
    <xf numFmtId="0" fontId="22" fillId="9" borderId="34" xfId="1" applyFont="1" applyFill="1" applyBorder="1"/>
    <xf numFmtId="0" fontId="32" fillId="9" borderId="48" xfId="1" applyFont="1" applyFill="1" applyBorder="1"/>
    <xf numFmtId="3" fontId="7" fillId="9" borderId="40" xfId="1" applyNumberFormat="1" applyFont="1" applyFill="1" applyBorder="1"/>
    <xf numFmtId="3" fontId="7" fillId="9" borderId="38" xfId="1" applyNumberFormat="1" applyFont="1" applyFill="1" applyBorder="1"/>
    <xf numFmtId="3" fontId="7" fillId="9" borderId="37" xfId="1" applyNumberFormat="1" applyFont="1" applyFill="1" applyBorder="1"/>
    <xf numFmtId="3" fontId="7" fillId="9" borderId="58" xfId="1" applyNumberFormat="1" applyFont="1" applyFill="1" applyBorder="1"/>
    <xf numFmtId="3" fontId="7" fillId="9" borderId="59" xfId="1" applyNumberFormat="1" applyFont="1" applyFill="1" applyBorder="1"/>
    <xf numFmtId="3" fontId="7" fillId="9" borderId="49" xfId="1" applyNumberFormat="1" applyFont="1" applyFill="1" applyBorder="1"/>
    <xf numFmtId="0" fontId="23" fillId="10" borderId="17" xfId="1" applyFont="1" applyFill="1" applyBorder="1" applyAlignment="1">
      <alignment horizontal="left"/>
    </xf>
    <xf numFmtId="0" fontId="24" fillId="10" borderId="18" xfId="1" applyFont="1" applyFill="1" applyBorder="1"/>
    <xf numFmtId="3" fontId="1" fillId="10" borderId="17" xfId="1" applyNumberFormat="1" applyFill="1" applyBorder="1"/>
    <xf numFmtId="3" fontId="1" fillId="10" borderId="19" xfId="1" applyNumberFormat="1" applyFill="1" applyBorder="1"/>
    <xf numFmtId="3" fontId="1" fillId="10" borderId="18" xfId="1" applyNumberFormat="1" applyFill="1" applyBorder="1"/>
    <xf numFmtId="3" fontId="1" fillId="10" borderId="20" xfId="1" applyNumberFormat="1" applyFill="1" applyBorder="1"/>
    <xf numFmtId="3" fontId="1" fillId="10" borderId="21" xfId="1" applyNumberFormat="1" applyFill="1" applyBorder="1"/>
    <xf numFmtId="0" fontId="23" fillId="10" borderId="22" xfId="1" applyFont="1" applyFill="1" applyBorder="1" applyAlignment="1">
      <alignment horizontal="left"/>
    </xf>
    <xf numFmtId="0" fontId="24" fillId="10" borderId="24" xfId="1" applyFont="1" applyFill="1" applyBorder="1"/>
    <xf numFmtId="3" fontId="1" fillId="10" borderId="22" xfId="1" applyNumberFormat="1" applyFill="1" applyBorder="1"/>
    <xf numFmtId="3" fontId="1" fillId="10" borderId="23" xfId="1" applyNumberFormat="1" applyFill="1" applyBorder="1"/>
    <xf numFmtId="3" fontId="1" fillId="10" borderId="24" xfId="1" applyNumberFormat="1" applyFill="1" applyBorder="1"/>
    <xf numFmtId="3" fontId="1" fillId="10" borderId="25" xfId="1" applyNumberFormat="1" applyFill="1" applyBorder="1"/>
    <xf numFmtId="3" fontId="1" fillId="10" borderId="26" xfId="1" applyNumberFormat="1" applyFill="1" applyBorder="1"/>
    <xf numFmtId="3" fontId="1" fillId="10" borderId="45" xfId="1" applyNumberFormat="1" applyFill="1" applyBorder="1"/>
    <xf numFmtId="0" fontId="24" fillId="10" borderId="20" xfId="1" applyFont="1" applyFill="1" applyBorder="1"/>
    <xf numFmtId="0" fontId="24" fillId="10" borderId="27" xfId="1" applyFont="1" applyFill="1" applyBorder="1"/>
    <xf numFmtId="3" fontId="1" fillId="10" borderId="28" xfId="1" applyNumberFormat="1" applyFill="1" applyBorder="1"/>
    <xf numFmtId="3" fontId="1" fillId="10" borderId="29" xfId="1" applyNumberFormat="1" applyFill="1" applyBorder="1"/>
    <xf numFmtId="3" fontId="1" fillId="10" borderId="27" xfId="1" applyNumberFormat="1" applyFill="1" applyBorder="1"/>
    <xf numFmtId="0" fontId="26" fillId="10" borderId="20" xfId="1" applyFont="1" applyFill="1" applyBorder="1"/>
    <xf numFmtId="0" fontId="23" fillId="10" borderId="22" xfId="1" applyFont="1" applyFill="1" applyBorder="1"/>
    <xf numFmtId="0" fontId="26" fillId="10" borderId="27" xfId="1" applyFont="1" applyFill="1" applyBorder="1"/>
    <xf numFmtId="0" fontId="23" fillId="10" borderId="36" xfId="1" applyFont="1" applyFill="1" applyBorder="1" applyAlignment="1">
      <alignment horizontal="left"/>
    </xf>
    <xf numFmtId="0" fontId="23" fillId="10" borderId="17" xfId="1" applyFont="1" applyFill="1" applyBorder="1"/>
    <xf numFmtId="0" fontId="27" fillId="10" borderId="20" xfId="1" applyFont="1" applyFill="1" applyBorder="1"/>
    <xf numFmtId="0" fontId="23" fillId="10" borderId="36" xfId="1" applyFont="1" applyFill="1" applyBorder="1"/>
    <xf numFmtId="0" fontId="24" fillId="10" borderId="14" xfId="1" applyFont="1" applyFill="1" applyBorder="1"/>
    <xf numFmtId="0" fontId="29" fillId="10" borderId="17" xfId="1" applyFont="1" applyFill="1" applyBorder="1"/>
    <xf numFmtId="0" fontId="30" fillId="10" borderId="20" xfId="1" applyFont="1" applyFill="1" applyBorder="1"/>
    <xf numFmtId="0" fontId="29" fillId="10" borderId="15" xfId="1" applyFont="1" applyFill="1" applyBorder="1"/>
    <xf numFmtId="0" fontId="30" fillId="10" borderId="53" xfId="1" applyFont="1" applyFill="1" applyBorder="1"/>
    <xf numFmtId="3" fontId="11" fillId="10" borderId="24" xfId="1" applyNumberFormat="1" applyFont="1" applyFill="1" applyBorder="1" applyAlignment="1">
      <alignment horizontal="right"/>
    </xf>
    <xf numFmtId="3" fontId="11" fillId="10" borderId="28" xfId="1" applyNumberFormat="1" applyFont="1" applyFill="1" applyBorder="1" applyAlignment="1">
      <alignment horizontal="right"/>
    </xf>
    <xf numFmtId="3" fontId="11" fillId="10" borderId="25" xfId="1" applyNumberFormat="1" applyFont="1" applyFill="1" applyBorder="1" applyAlignment="1">
      <alignment horizontal="right"/>
    </xf>
    <xf numFmtId="3" fontId="11" fillId="10" borderId="26" xfId="1" applyNumberFormat="1" applyFont="1" applyFill="1" applyBorder="1" applyAlignment="1">
      <alignment horizontal="right"/>
    </xf>
    <xf numFmtId="3" fontId="11" fillId="10" borderId="27" xfId="1" applyNumberFormat="1" applyFont="1" applyFill="1" applyBorder="1" applyAlignment="1">
      <alignment horizontal="right"/>
    </xf>
    <xf numFmtId="0" fontId="31" fillId="10" borderId="17" xfId="1" applyFont="1" applyFill="1" applyBorder="1"/>
    <xf numFmtId="0" fontId="31" fillId="10" borderId="28" xfId="1" applyFont="1" applyFill="1" applyBorder="1"/>
    <xf numFmtId="0" fontId="26" fillId="10" borderId="26" xfId="1" applyFont="1" applyFill="1" applyBorder="1"/>
    <xf numFmtId="3" fontId="1" fillId="10" borderId="30" xfId="1" applyNumberFormat="1" applyFill="1" applyBorder="1"/>
    <xf numFmtId="0" fontId="31" fillId="10" borderId="22" xfId="1" applyFont="1" applyFill="1" applyBorder="1"/>
    <xf numFmtId="3" fontId="40" fillId="11" borderId="60" xfId="1" applyNumberFormat="1" applyFont="1" applyFill="1" applyBorder="1"/>
    <xf numFmtId="3" fontId="40" fillId="11" borderId="61" xfId="1" applyNumberFormat="1" applyFont="1" applyFill="1" applyBorder="1"/>
    <xf numFmtId="3" fontId="40" fillId="11" borderId="62" xfId="1" applyNumberFormat="1" applyFont="1" applyFill="1" applyBorder="1"/>
    <xf numFmtId="3" fontId="1" fillId="12" borderId="63" xfId="1" applyNumberFormat="1" applyFill="1" applyBorder="1"/>
    <xf numFmtId="3" fontId="1" fillId="12" borderId="56" xfId="1" applyNumberFormat="1" applyFill="1" applyBorder="1"/>
    <xf numFmtId="3" fontId="1" fillId="12" borderId="64" xfId="1" applyNumberFormat="1" applyFill="1" applyBorder="1"/>
    <xf numFmtId="3" fontId="1" fillId="0" borderId="56" xfId="1" applyNumberFormat="1" applyBorder="1"/>
    <xf numFmtId="3" fontId="1" fillId="0" borderId="64" xfId="1" applyNumberFormat="1" applyBorder="1"/>
    <xf numFmtId="3" fontId="1" fillId="12" borderId="65" xfId="1" applyNumberFormat="1" applyFill="1" applyBorder="1"/>
    <xf numFmtId="3" fontId="1" fillId="12" borderId="66" xfId="1" applyNumberFormat="1" applyFill="1" applyBorder="1"/>
    <xf numFmtId="3" fontId="1" fillId="12" borderId="67" xfId="1" applyNumberFormat="1" applyFill="1" applyBorder="1"/>
    <xf numFmtId="3" fontId="7" fillId="11" borderId="60" xfId="1" applyNumberFormat="1" applyFont="1" applyFill="1" applyBorder="1"/>
    <xf numFmtId="3" fontId="7" fillId="11" borderId="61" xfId="1" applyNumberFormat="1" applyFont="1" applyFill="1" applyBorder="1"/>
    <xf numFmtId="3" fontId="1" fillId="12" borderId="68" xfId="1" applyNumberFormat="1" applyFill="1" applyBorder="1"/>
    <xf numFmtId="3" fontId="1" fillId="12" borderId="69" xfId="1" applyNumberFormat="1" applyFill="1" applyBorder="1"/>
    <xf numFmtId="3" fontId="1" fillId="12" borderId="70" xfId="1" applyNumberFormat="1" applyFill="1" applyBorder="1"/>
    <xf numFmtId="3" fontId="7" fillId="11" borderId="62" xfId="1" applyNumberFormat="1" applyFont="1" applyFill="1" applyBorder="1"/>
    <xf numFmtId="3" fontId="41" fillId="0" borderId="56" xfId="1" applyNumberFormat="1" applyFont="1" applyBorder="1"/>
    <xf numFmtId="3" fontId="41" fillId="0" borderId="64" xfId="1" applyNumberFormat="1" applyFont="1" applyBorder="1"/>
    <xf numFmtId="3" fontId="41" fillId="12" borderId="69" xfId="1" applyNumberFormat="1" applyFont="1" applyFill="1" applyBorder="1"/>
    <xf numFmtId="3" fontId="41" fillId="12" borderId="70" xfId="1" applyNumberFormat="1" applyFont="1" applyFill="1" applyBorder="1"/>
    <xf numFmtId="3" fontId="1" fillId="0" borderId="69" xfId="1" applyNumberFormat="1" applyBorder="1"/>
    <xf numFmtId="3" fontId="1" fillId="0" borderId="70" xfId="1" applyNumberFormat="1" applyBorder="1"/>
    <xf numFmtId="3" fontId="1" fillId="13" borderId="56" xfId="1" applyNumberFormat="1" applyFill="1" applyBorder="1"/>
    <xf numFmtId="3" fontId="1" fillId="13" borderId="64" xfId="1" applyNumberFormat="1" applyFill="1" applyBorder="1"/>
    <xf numFmtId="3" fontId="42" fillId="0" borderId="64" xfId="1" applyNumberFormat="1" applyFont="1" applyBorder="1"/>
    <xf numFmtId="3" fontId="42" fillId="0" borderId="56" xfId="1" applyNumberFormat="1" applyFont="1" applyBorder="1"/>
    <xf numFmtId="3" fontId="42" fillId="12" borderId="56" xfId="1" applyNumberFormat="1" applyFont="1" applyFill="1" applyBorder="1"/>
    <xf numFmtId="3" fontId="7" fillId="11" borderId="71" xfId="1" applyNumberFormat="1" applyFont="1" applyFill="1" applyBorder="1"/>
    <xf numFmtId="3" fontId="1" fillId="12" borderId="72" xfId="1" applyNumberFormat="1" applyFill="1" applyBorder="1"/>
    <xf numFmtId="3" fontId="1" fillId="12" borderId="73" xfId="1" applyNumberFormat="1" applyFill="1" applyBorder="1"/>
    <xf numFmtId="3" fontId="43" fillId="12" borderId="70" xfId="1" applyNumberFormat="1" applyFont="1" applyFill="1" applyBorder="1" applyAlignment="1">
      <alignment horizontal="right"/>
    </xf>
    <xf numFmtId="3" fontId="7" fillId="11" borderId="74" xfId="1" applyNumberFormat="1" applyFont="1" applyFill="1" applyBorder="1"/>
    <xf numFmtId="3" fontId="7" fillId="11" borderId="75" xfId="1" applyNumberFormat="1" applyFont="1" applyFill="1" applyBorder="1"/>
    <xf numFmtId="3" fontId="1" fillId="0" borderId="63" xfId="1" applyNumberFormat="1" applyBorder="1"/>
    <xf numFmtId="3" fontId="1" fillId="0" borderId="68" xfId="1" applyNumberFormat="1" applyBorder="1"/>
    <xf numFmtId="3" fontId="1" fillId="6" borderId="45" xfId="1" applyNumberFormat="1" applyFill="1" applyBorder="1"/>
    <xf numFmtId="3" fontId="43" fillId="0" borderId="76" xfId="1" applyNumberFormat="1" applyFont="1" applyBorder="1"/>
    <xf numFmtId="3" fontId="1" fillId="0" borderId="77" xfId="1" applyNumberFormat="1" applyBorder="1"/>
    <xf numFmtId="3" fontId="11" fillId="0" borderId="77" xfId="1" applyNumberFormat="1" applyFont="1" applyBorder="1" applyAlignment="1">
      <alignment horizontal="right"/>
    </xf>
    <xf numFmtId="3" fontId="20" fillId="0" borderId="1" xfId="0" applyNumberFormat="1" applyFont="1" applyBorder="1" applyAlignment="1">
      <alignment horizontal="center" wrapText="1"/>
    </xf>
    <xf numFmtId="0" fontId="20" fillId="0" borderId="1" xfId="0" applyFont="1" applyBorder="1" applyAlignment="1">
      <alignment horizontal="left"/>
    </xf>
    <xf numFmtId="0" fontId="11" fillId="0" borderId="15" xfId="1" applyFont="1" applyBorder="1"/>
    <xf numFmtId="0" fontId="11" fillId="0" borderId="53" xfId="1" applyFont="1" applyBorder="1"/>
    <xf numFmtId="0" fontId="45" fillId="0" borderId="3" xfId="1" applyFont="1" applyBorder="1"/>
    <xf numFmtId="0" fontId="49" fillId="0" borderId="0" xfId="1" applyFont="1"/>
    <xf numFmtId="3" fontId="51" fillId="0" borderId="56" xfId="1" applyNumberFormat="1" applyFont="1" applyBorder="1"/>
    <xf numFmtId="3" fontId="51" fillId="0" borderId="72" xfId="1" applyNumberFormat="1" applyFont="1" applyBorder="1"/>
    <xf numFmtId="3" fontId="14" fillId="0" borderId="5" xfId="0" applyNumberFormat="1" applyFont="1" applyBorder="1"/>
    <xf numFmtId="3" fontId="34" fillId="0" borderId="5" xfId="0" applyNumberFormat="1" applyFont="1" applyBorder="1"/>
    <xf numFmtId="3" fontId="51" fillId="0" borderId="73" xfId="1" applyNumberFormat="1" applyFont="1" applyBorder="1"/>
    <xf numFmtId="3" fontId="51" fillId="0" borderId="69" xfId="1" applyNumberFormat="1" applyFont="1" applyBorder="1"/>
    <xf numFmtId="3" fontId="44" fillId="0" borderId="71" xfId="1" applyNumberFormat="1" applyFont="1" applyBorder="1"/>
    <xf numFmtId="3" fontId="44" fillId="0" borderId="61" xfId="1" applyNumberFormat="1" applyFont="1" applyBorder="1"/>
    <xf numFmtId="3" fontId="51" fillId="0" borderId="99" xfId="1" applyNumberFormat="1" applyFont="1" applyBorder="1"/>
    <xf numFmtId="3" fontId="51" fillId="0" borderId="66" xfId="1" applyNumberFormat="1" applyFont="1" applyBorder="1"/>
    <xf numFmtId="0" fontId="48" fillId="0" borderId="79" xfId="1" applyFont="1" applyBorder="1" applyAlignment="1">
      <alignment horizontal="left"/>
    </xf>
    <xf numFmtId="0" fontId="23" fillId="0" borderId="102" xfId="1" applyFont="1" applyBorder="1" applyAlignment="1">
      <alignment horizontal="left"/>
    </xf>
    <xf numFmtId="0" fontId="23" fillId="0" borderId="80" xfId="1" applyFont="1" applyBorder="1" applyAlignment="1">
      <alignment horizontal="left"/>
    </xf>
    <xf numFmtId="0" fontId="24" fillId="0" borderId="81" xfId="1" applyFont="1" applyBorder="1"/>
    <xf numFmtId="0" fontId="23" fillId="0" borderId="103" xfId="1" applyFont="1" applyBorder="1" applyAlignment="1">
      <alignment horizontal="left"/>
    </xf>
    <xf numFmtId="0" fontId="24" fillId="0" borderId="104" xfId="1" applyFont="1" applyBorder="1"/>
    <xf numFmtId="0" fontId="48" fillId="0" borderId="105" xfId="1" applyFont="1" applyBorder="1"/>
    <xf numFmtId="0" fontId="23" fillId="0" borderId="106" xfId="1" applyFont="1" applyBorder="1"/>
    <xf numFmtId="0" fontId="24" fillId="0" borderId="91" xfId="1" applyFont="1" applyBorder="1"/>
    <xf numFmtId="0" fontId="23" fillId="0" borderId="103" xfId="1" applyFont="1" applyBorder="1"/>
    <xf numFmtId="0" fontId="48" fillId="0" borderId="107" xfId="1" applyFont="1" applyBorder="1"/>
    <xf numFmtId="0" fontId="25" fillId="0" borderId="108" xfId="1" applyFont="1" applyBorder="1"/>
    <xf numFmtId="0" fontId="23" fillId="0" borderId="109" xfId="1" applyFont="1" applyBorder="1" applyAlignment="1">
      <alignment horizontal="left"/>
    </xf>
    <xf numFmtId="0" fontId="25" fillId="0" borderId="106" xfId="1" applyFont="1" applyBorder="1"/>
    <xf numFmtId="0" fontId="23" fillId="0" borderId="80" xfId="1" applyFont="1" applyBorder="1"/>
    <xf numFmtId="0" fontId="27" fillId="0" borderId="81" xfId="1" applyFont="1" applyBorder="1"/>
    <xf numFmtId="0" fontId="23" fillId="0" borderId="109" xfId="1" applyFont="1" applyBorder="1"/>
    <xf numFmtId="0" fontId="24" fillId="0" borderId="90" xfId="1" applyFont="1" applyBorder="1"/>
    <xf numFmtId="0" fontId="23" fillId="0" borderId="82" xfId="1" applyFont="1" applyBorder="1" applyAlignment="1">
      <alignment horizontal="left"/>
    </xf>
    <xf numFmtId="0" fontId="24" fillId="0" borderId="83" xfId="1" applyFont="1" applyBorder="1"/>
    <xf numFmtId="0" fontId="31" fillId="0" borderId="80" xfId="1" applyFont="1" applyBorder="1"/>
    <xf numFmtId="0" fontId="31" fillId="0" borderId="82" xfId="1" applyFont="1" applyBorder="1"/>
    <xf numFmtId="0" fontId="31" fillId="0" borderId="103" xfId="1" applyFont="1" applyBorder="1"/>
    <xf numFmtId="0" fontId="48" fillId="0" borderId="110" xfId="1" applyFont="1" applyBorder="1"/>
    <xf numFmtId="0" fontId="22" fillId="0" borderId="106" xfId="1" applyFont="1" applyBorder="1"/>
    <xf numFmtId="0" fontId="23" fillId="0" borderId="82" xfId="1" applyFont="1" applyBorder="1"/>
    <xf numFmtId="0" fontId="23" fillId="0" borderId="72" xfId="1" applyFont="1" applyBorder="1" applyAlignment="1">
      <alignment horizontal="left"/>
    </xf>
    <xf numFmtId="0" fontId="24" fillId="0" borderId="64" xfId="1" applyFont="1" applyBorder="1"/>
    <xf numFmtId="0" fontId="23" fillId="0" borderId="72" xfId="1" applyFont="1" applyBorder="1"/>
    <xf numFmtId="0" fontId="48" fillId="0" borderId="112" xfId="1" applyFont="1" applyBorder="1"/>
    <xf numFmtId="0" fontId="32" fillId="0" borderId="113" xfId="1" applyFont="1" applyBorder="1"/>
    <xf numFmtId="0" fontId="23" fillId="0" borderId="73" xfId="1" applyFont="1" applyBorder="1"/>
    <xf numFmtId="0" fontId="54" fillId="0" borderId="34" xfId="0" applyFont="1" applyBorder="1" applyAlignment="1">
      <alignment horizontal="left"/>
    </xf>
    <xf numFmtId="0" fontId="20" fillId="0" borderId="1" xfId="0" applyFont="1" applyBorder="1"/>
    <xf numFmtId="3" fontId="20" fillId="0" borderId="2" xfId="0" applyNumberFormat="1" applyFont="1" applyBorder="1" applyAlignment="1">
      <alignment horizontal="right"/>
    </xf>
    <xf numFmtId="0" fontId="49" fillId="0" borderId="3" xfId="0" applyFont="1" applyBorder="1"/>
    <xf numFmtId="3" fontId="14" fillId="0" borderId="4" xfId="0" applyNumberFormat="1" applyFont="1" applyBorder="1" applyAlignment="1">
      <alignment horizontal="right"/>
    </xf>
    <xf numFmtId="0" fontId="14" fillId="0" borderId="5" xfId="0" applyFont="1" applyBorder="1"/>
    <xf numFmtId="0" fontId="55" fillId="0" borderId="5" xfId="0" applyFont="1" applyBorder="1"/>
    <xf numFmtId="0" fontId="14" fillId="0" borderId="8" xfId="0" applyFont="1" applyBorder="1"/>
    <xf numFmtId="0" fontId="55" fillId="0" borderId="7" xfId="0" applyFont="1" applyBorder="1"/>
    <xf numFmtId="0" fontId="34" fillId="0" borderId="5" xfId="0" applyFont="1" applyBorder="1"/>
    <xf numFmtId="0" fontId="49" fillId="0" borderId="10" xfId="0" applyFont="1" applyBorder="1"/>
    <xf numFmtId="3" fontId="34" fillId="0" borderId="7" xfId="0" applyNumberFormat="1" applyFont="1" applyBorder="1"/>
    <xf numFmtId="0" fontId="55" fillId="0" borderId="5" xfId="0" applyFont="1" applyBorder="1" applyAlignment="1">
      <alignment horizontal="left"/>
    </xf>
    <xf numFmtId="0" fontId="20" fillId="0" borderId="32" xfId="0" applyFont="1" applyBorder="1"/>
    <xf numFmtId="3" fontId="20" fillId="0" borderId="33" xfId="0" applyNumberFormat="1" applyFont="1" applyBorder="1" applyAlignment="1">
      <alignment horizontal="right"/>
    </xf>
    <xf numFmtId="0" fontId="56" fillId="0" borderId="0" xfId="0" applyFont="1"/>
    <xf numFmtId="3" fontId="49" fillId="0" borderId="85" xfId="0" applyNumberFormat="1" applyFont="1" applyBorder="1" applyAlignment="1">
      <alignment horizontal="left"/>
    </xf>
    <xf numFmtId="3" fontId="14" fillId="0" borderId="85" xfId="0" applyNumberFormat="1" applyFont="1" applyBorder="1" applyAlignment="1">
      <alignment horizontal="right"/>
    </xf>
    <xf numFmtId="0" fontId="57" fillId="0" borderId="1" xfId="0" applyFont="1" applyBorder="1" applyAlignment="1">
      <alignment horizontal="left"/>
    </xf>
    <xf numFmtId="3" fontId="57" fillId="0" borderId="2" xfId="0" applyNumberFormat="1" applyFont="1" applyBorder="1" applyAlignment="1">
      <alignment horizontal="right"/>
    </xf>
    <xf numFmtId="0" fontId="14" fillId="0" borderId="0" xfId="0" applyFont="1" applyAlignment="1">
      <alignment horizontal="left"/>
    </xf>
    <xf numFmtId="0" fontId="45" fillId="0" borderId="116" xfId="1" applyFont="1" applyBorder="1"/>
    <xf numFmtId="0" fontId="45" fillId="0" borderId="118" xfId="1" applyFont="1" applyBorder="1"/>
    <xf numFmtId="0" fontId="45" fillId="0" borderId="119" xfId="1" applyFont="1" applyBorder="1"/>
    <xf numFmtId="0" fontId="45" fillId="0" borderId="8" xfId="1" applyFont="1" applyBorder="1"/>
    <xf numFmtId="0" fontId="45" fillId="0" borderId="120" xfId="1" applyFont="1" applyBorder="1"/>
    <xf numFmtId="0" fontId="2" fillId="0" borderId="7" xfId="1" applyFont="1" applyBorder="1"/>
    <xf numFmtId="0" fontId="6" fillId="0" borderId="120" xfId="1" applyFont="1" applyBorder="1"/>
    <xf numFmtId="3" fontId="49" fillId="0" borderId="86" xfId="0" applyNumberFormat="1" applyFont="1" applyBorder="1"/>
    <xf numFmtId="3" fontId="14" fillId="0" borderId="86" xfId="0" applyNumberFormat="1" applyFont="1" applyBorder="1" applyAlignment="1">
      <alignment horizontal="right"/>
    </xf>
    <xf numFmtId="0" fontId="55" fillId="0" borderId="85" xfId="0" applyFont="1" applyBorder="1" applyAlignment="1">
      <alignment horizontal="left"/>
    </xf>
    <xf numFmtId="3" fontId="34" fillId="0" borderId="85" xfId="0" applyNumberFormat="1" applyFont="1" applyBorder="1"/>
    <xf numFmtId="3" fontId="34" fillId="0" borderId="84" xfId="0" applyNumberFormat="1" applyFont="1" applyBorder="1"/>
    <xf numFmtId="0" fontId="14" fillId="0" borderId="121" xfId="0" applyFont="1" applyBorder="1" applyAlignment="1">
      <alignment horizontal="left"/>
    </xf>
    <xf numFmtId="3" fontId="14" fillId="0" borderId="121" xfId="0" applyNumberFormat="1" applyFont="1" applyBorder="1"/>
    <xf numFmtId="0" fontId="59" fillId="0" borderId="0" xfId="0" applyFont="1"/>
    <xf numFmtId="0" fontId="37" fillId="0" borderId="0" xfId="1" applyFont="1"/>
    <xf numFmtId="0" fontId="60" fillId="0" borderId="0" xfId="0" applyFont="1"/>
    <xf numFmtId="4" fontId="57" fillId="0" borderId="2" xfId="0" applyNumberFormat="1" applyFont="1" applyBorder="1" applyAlignment="1">
      <alignment horizontal="right"/>
    </xf>
    <xf numFmtId="4" fontId="1" fillId="0" borderId="0" xfId="1" applyNumberFormat="1"/>
    <xf numFmtId="0" fontId="62" fillId="0" borderId="0" xfId="0" applyFont="1"/>
    <xf numFmtId="3" fontId="14" fillId="0" borderId="11" xfId="0" applyNumberFormat="1" applyFont="1" applyBorder="1" applyAlignment="1">
      <alignment horizontal="right"/>
    </xf>
    <xf numFmtId="3" fontId="44" fillId="0" borderId="136" xfId="1" applyNumberFormat="1" applyFont="1" applyBorder="1"/>
    <xf numFmtId="3" fontId="51" fillId="0" borderId="137" xfId="1" applyNumberFormat="1" applyFont="1" applyBorder="1"/>
    <xf numFmtId="3" fontId="21" fillId="0" borderId="139" xfId="1" applyNumberFormat="1" applyFont="1" applyBorder="1" applyAlignment="1">
      <alignment horizontal="center" vertical="center" wrapText="1"/>
    </xf>
    <xf numFmtId="3" fontId="21" fillId="0" borderId="140" xfId="1" applyNumberFormat="1" applyFont="1" applyBorder="1" applyAlignment="1">
      <alignment horizontal="center" vertical="center" wrapText="1"/>
    </xf>
    <xf numFmtId="3" fontId="2" fillId="0" borderId="141" xfId="1" applyNumberFormat="1" applyFont="1" applyBorder="1" applyAlignment="1">
      <alignment horizontal="right"/>
    </xf>
    <xf numFmtId="3" fontId="21" fillId="0" borderId="142" xfId="1" applyNumberFormat="1" applyFont="1" applyBorder="1" applyAlignment="1">
      <alignment horizontal="center" vertical="center" wrapText="1"/>
    </xf>
    <xf numFmtId="3" fontId="1" fillId="0" borderId="143" xfId="1" applyNumberFormat="1" applyBorder="1"/>
    <xf numFmtId="0" fontId="27" fillId="0" borderId="104" xfId="1" applyFont="1" applyBorder="1"/>
    <xf numFmtId="0" fontId="24" fillId="0" borderId="89" xfId="1" applyFont="1" applyBorder="1"/>
    <xf numFmtId="0" fontId="24" fillId="0" borderId="111" xfId="1" applyFont="1" applyBorder="1"/>
    <xf numFmtId="3" fontId="47" fillId="0" borderId="66" xfId="1" applyNumberFormat="1" applyFont="1" applyBorder="1" applyAlignment="1">
      <alignment horizontal="right"/>
    </xf>
    <xf numFmtId="4" fontId="20" fillId="0" borderId="1" xfId="0" applyNumberFormat="1" applyFont="1" applyBorder="1" applyAlignment="1">
      <alignment horizontal="center" wrapText="1"/>
    </xf>
    <xf numFmtId="4" fontId="20" fillId="0" borderId="2" xfId="0" applyNumberFormat="1" applyFont="1" applyBorder="1" applyAlignment="1">
      <alignment horizontal="right"/>
    </xf>
    <xf numFmtId="4" fontId="14" fillId="0" borderId="4" xfId="0" applyNumberFormat="1" applyFont="1" applyBorder="1" applyAlignment="1">
      <alignment horizontal="right"/>
    </xf>
    <xf numFmtId="4" fontId="14" fillId="0" borderId="5" xfId="0" applyNumberFormat="1" applyFont="1" applyBorder="1"/>
    <xf numFmtId="4" fontId="55" fillId="0" borderId="7" xfId="0" applyNumberFormat="1" applyFont="1" applyBorder="1"/>
    <xf numFmtId="4" fontId="55" fillId="0" borderId="6" xfId="0" applyNumberFormat="1" applyFont="1" applyBorder="1"/>
    <xf numFmtId="4" fontId="55" fillId="0" borderId="9" xfId="0" applyNumberFormat="1" applyFont="1" applyBorder="1"/>
    <xf numFmtId="4" fontId="14" fillId="0" borderId="11" xfId="0" applyNumberFormat="1" applyFont="1" applyBorder="1" applyAlignment="1">
      <alignment horizontal="right"/>
    </xf>
    <xf numFmtId="4" fontId="55" fillId="0" borderId="5" xfId="0" applyNumberFormat="1" applyFont="1" applyBorder="1"/>
    <xf numFmtId="4" fontId="34" fillId="0" borderId="7" xfId="0" applyNumberFormat="1" applyFont="1" applyBorder="1"/>
    <xf numFmtId="4" fontId="34" fillId="0" borderId="5" xfId="0" applyNumberFormat="1" applyFont="1" applyBorder="1"/>
    <xf numFmtId="4" fontId="14" fillId="0" borderId="121" xfId="0" applyNumberFormat="1" applyFont="1" applyBorder="1"/>
    <xf numFmtId="4" fontId="20" fillId="0" borderId="33" xfId="0" applyNumberFormat="1" applyFont="1" applyBorder="1" applyAlignment="1">
      <alignment horizontal="right"/>
    </xf>
    <xf numFmtId="4" fontId="14" fillId="0" borderId="86" xfId="0" applyNumberFormat="1" applyFont="1" applyBorder="1" applyAlignment="1">
      <alignment horizontal="right"/>
    </xf>
    <xf numFmtId="4" fontId="34" fillId="0" borderId="84" xfId="0" applyNumberFormat="1" applyFont="1" applyBorder="1"/>
    <xf numFmtId="4" fontId="34" fillId="0" borderId="85" xfId="0" applyNumberFormat="1" applyFont="1" applyBorder="1"/>
    <xf numFmtId="4" fontId="14" fillId="0" borderId="85" xfId="0" applyNumberFormat="1" applyFont="1" applyBorder="1" applyAlignment="1">
      <alignment horizontal="right"/>
    </xf>
    <xf numFmtId="4" fontId="56" fillId="0" borderId="0" xfId="0" applyNumberFormat="1" applyFont="1"/>
    <xf numFmtId="3" fontId="1" fillId="0" borderId="147" xfId="1" applyNumberFormat="1" applyBorder="1"/>
    <xf numFmtId="3" fontId="1" fillId="0" borderId="91" xfId="1" applyNumberFormat="1" applyBorder="1"/>
    <xf numFmtId="0" fontId="23" fillId="0" borderId="107" xfId="1" applyFont="1" applyBorder="1"/>
    <xf numFmtId="0" fontId="23" fillId="0" borderId="154" xfId="1" applyFont="1" applyBorder="1"/>
    <xf numFmtId="0" fontId="24" fillId="0" borderId="155" xfId="1" applyFont="1" applyBorder="1"/>
    <xf numFmtId="3" fontId="1" fillId="0" borderId="66" xfId="5" applyNumberFormat="1" applyBorder="1"/>
    <xf numFmtId="49" fontId="65" fillId="0" borderId="94" xfId="3" applyNumberFormat="1" applyFont="1" applyBorder="1"/>
    <xf numFmtId="3" fontId="7" fillId="0" borderId="94" xfId="5" applyNumberFormat="1" applyFont="1" applyBorder="1"/>
    <xf numFmtId="3" fontId="7" fillId="0" borderId="128" xfId="5" applyNumberFormat="1" applyFont="1" applyBorder="1"/>
    <xf numFmtId="3" fontId="65" fillId="0" borderId="98" xfId="3" applyNumberFormat="1" applyFont="1" applyBorder="1"/>
    <xf numFmtId="3" fontId="65" fillId="0" borderId="150" xfId="3" applyNumberFormat="1" applyFont="1" applyBorder="1"/>
    <xf numFmtId="3" fontId="1" fillId="0" borderId="98" xfId="5" applyNumberFormat="1" applyBorder="1"/>
    <xf numFmtId="3" fontId="65" fillId="0" borderId="56" xfId="3" applyNumberFormat="1" applyFont="1" applyBorder="1"/>
    <xf numFmtId="3" fontId="1" fillId="0" borderId="56" xfId="5" applyNumberFormat="1" applyBorder="1"/>
    <xf numFmtId="3" fontId="65" fillId="0" borderId="66" xfId="3" applyNumberFormat="1" applyFont="1" applyBorder="1"/>
    <xf numFmtId="49" fontId="66" fillId="0" borderId="94" xfId="3" applyNumberFormat="1" applyFont="1" applyBorder="1"/>
    <xf numFmtId="49" fontId="68" fillId="0" borderId="94" xfId="3" applyNumberFormat="1" applyFont="1" applyBorder="1"/>
    <xf numFmtId="0" fontId="69" fillId="0" borderId="114" xfId="5" applyFont="1" applyBorder="1" applyAlignment="1">
      <alignment vertical="center" wrapText="1"/>
    </xf>
    <xf numFmtId="3" fontId="65" fillId="0" borderId="128" xfId="3" applyNumberFormat="1" applyFont="1" applyBorder="1"/>
    <xf numFmtId="3" fontId="1" fillId="0" borderId="128" xfId="5" applyNumberFormat="1" applyBorder="1"/>
    <xf numFmtId="0" fontId="69" fillId="0" borderId="97" xfId="5" applyFont="1" applyBorder="1" applyAlignment="1">
      <alignment vertical="center" wrapText="1"/>
    </xf>
    <xf numFmtId="3" fontId="70" fillId="0" borderId="97" xfId="5" applyNumberFormat="1" applyFont="1" applyBorder="1"/>
    <xf numFmtId="0" fontId="69" fillId="0" borderId="72" xfId="5" applyFont="1" applyBorder="1" applyAlignment="1">
      <alignment vertical="center" wrapText="1"/>
    </xf>
    <xf numFmtId="0" fontId="69" fillId="0" borderId="99" xfId="5" applyFont="1" applyBorder="1" applyAlignment="1">
      <alignment vertical="center" wrapText="1"/>
    </xf>
    <xf numFmtId="0" fontId="71" fillId="0" borderId="106" xfId="1" applyFont="1" applyBorder="1"/>
    <xf numFmtId="3" fontId="2" fillId="0" borderId="148" xfId="1" applyNumberFormat="1" applyFont="1" applyBorder="1" applyAlignment="1">
      <alignment horizontal="right"/>
    </xf>
    <xf numFmtId="0" fontId="6" fillId="0" borderId="169" xfId="1" applyFont="1" applyBorder="1"/>
    <xf numFmtId="0" fontId="6" fillId="0" borderId="170" xfId="1" applyFont="1" applyBorder="1"/>
    <xf numFmtId="4" fontId="20" fillId="0" borderId="96" xfId="1" applyNumberFormat="1" applyFont="1" applyBorder="1" applyAlignment="1">
      <alignment horizontal="center" wrapText="1"/>
    </xf>
    <xf numFmtId="4" fontId="37" fillId="0" borderId="7" xfId="1" applyNumberFormat="1" applyFont="1" applyBorder="1"/>
    <xf numFmtId="4" fontId="37" fillId="0" borderId="10" xfId="1" applyNumberFormat="1" applyFont="1" applyBorder="1"/>
    <xf numFmtId="4" fontId="37" fillId="0" borderId="31" xfId="1" applyNumberFormat="1" applyFont="1" applyBorder="1"/>
    <xf numFmtId="4" fontId="52" fillId="0" borderId="3" xfId="1" applyNumberFormat="1" applyFont="1" applyBorder="1"/>
    <xf numFmtId="4" fontId="52" fillId="0" borderId="8" xfId="1" applyNumberFormat="1" applyFont="1" applyBorder="1"/>
    <xf numFmtId="4" fontId="52" fillId="0" borderId="96" xfId="1" applyNumberFormat="1" applyFont="1" applyBorder="1"/>
    <xf numFmtId="4" fontId="52" fillId="0" borderId="117" xfId="1" applyNumberFormat="1" applyFont="1" applyBorder="1"/>
    <xf numFmtId="4" fontId="52" fillId="0" borderId="10" xfId="1" applyNumberFormat="1" applyFont="1" applyBorder="1"/>
    <xf numFmtId="4" fontId="52" fillId="0" borderId="93" xfId="1" applyNumberFormat="1" applyFont="1" applyBorder="1"/>
    <xf numFmtId="3" fontId="34" fillId="0" borderId="6" xfId="0" applyNumberFormat="1" applyFont="1" applyBorder="1"/>
    <xf numFmtId="3" fontId="34" fillId="0" borderId="9" xfId="0" applyNumberFormat="1" applyFont="1" applyBorder="1"/>
    <xf numFmtId="3" fontId="7" fillId="0" borderId="86" xfId="5" applyNumberFormat="1" applyFont="1" applyBorder="1" applyAlignment="1">
      <alignment horizontal="right"/>
    </xf>
    <xf numFmtId="3" fontId="7" fillId="0" borderId="86" xfId="5" applyNumberFormat="1" applyFont="1" applyBorder="1"/>
    <xf numFmtId="2" fontId="31" fillId="0" borderId="147" xfId="3" applyNumberFormat="1" applyFont="1" applyBorder="1" applyAlignment="1">
      <alignment horizontal="center" wrapText="1"/>
    </xf>
    <xf numFmtId="3" fontId="65" fillId="0" borderId="77" xfId="5" applyNumberFormat="1" applyFont="1" applyBorder="1" applyAlignment="1">
      <alignment horizontal="right" vertical="center"/>
    </xf>
    <xf numFmtId="3" fontId="1" fillId="0" borderId="147" xfId="5" applyNumberFormat="1" applyBorder="1"/>
    <xf numFmtId="3" fontId="1" fillId="0" borderId="77" xfId="5" applyNumberFormat="1" applyBorder="1"/>
    <xf numFmtId="49" fontId="31" fillId="0" borderId="94" xfId="3" applyNumberFormat="1" applyFont="1" applyBorder="1" applyAlignment="1">
      <alignment horizontal="right" wrapText="1"/>
    </xf>
    <xf numFmtId="3" fontId="31" fillId="0" borderId="128" xfId="3" applyNumberFormat="1" applyFont="1" applyBorder="1" applyAlignment="1">
      <alignment horizontal="right" vertical="center"/>
    </xf>
    <xf numFmtId="3" fontId="7" fillId="0" borderId="94" xfId="5" applyNumberFormat="1" applyFont="1" applyBorder="1" applyAlignment="1">
      <alignment horizontal="right"/>
    </xf>
    <xf numFmtId="3" fontId="7" fillId="0" borderId="128" xfId="5" applyNumberFormat="1" applyFont="1" applyBorder="1" applyAlignment="1">
      <alignment horizontal="right"/>
    </xf>
    <xf numFmtId="3" fontId="7" fillId="0" borderId="132" xfId="5" applyNumberFormat="1" applyFont="1" applyBorder="1"/>
    <xf numFmtId="0" fontId="69" fillId="0" borderId="94" xfId="5" applyFont="1" applyBorder="1" applyAlignment="1">
      <alignment vertical="center" wrapText="1"/>
    </xf>
    <xf numFmtId="3" fontId="65" fillId="0" borderId="163" xfId="3" applyNumberFormat="1" applyFont="1" applyBorder="1"/>
    <xf numFmtId="0" fontId="72" fillId="0" borderId="0" xfId="0" applyFont="1"/>
    <xf numFmtId="3" fontId="31" fillId="0" borderId="130" xfId="3" applyNumberFormat="1" applyFont="1" applyBorder="1" applyAlignment="1">
      <alignment horizontal="right" vertical="center"/>
    </xf>
    <xf numFmtId="3" fontId="31" fillId="0" borderId="0" xfId="3" applyNumberFormat="1" applyFont="1" applyAlignment="1">
      <alignment horizontal="right" vertical="center" wrapText="1"/>
    </xf>
    <xf numFmtId="3" fontId="67" fillId="0" borderId="130" xfId="3" applyNumberFormat="1" applyFont="1" applyBorder="1"/>
    <xf numFmtId="3" fontId="65" fillId="0" borderId="158" xfId="3" applyNumberFormat="1" applyFont="1" applyBorder="1"/>
    <xf numFmtId="3" fontId="65" fillId="0" borderId="130" xfId="3" applyNumberFormat="1" applyFont="1" applyBorder="1"/>
    <xf numFmtId="3" fontId="65" fillId="0" borderId="159" xfId="3" applyNumberFormat="1" applyFont="1" applyBorder="1"/>
    <xf numFmtId="3" fontId="65" fillId="0" borderId="131" xfId="3" applyNumberFormat="1" applyFont="1" applyBorder="1"/>
    <xf numFmtId="3" fontId="65" fillId="0" borderId="86" xfId="3" applyNumberFormat="1" applyFont="1" applyBorder="1"/>
    <xf numFmtId="3" fontId="31" fillId="0" borderId="94" xfId="3" applyNumberFormat="1" applyFont="1" applyBorder="1" applyAlignment="1">
      <alignment horizontal="right" vertical="center"/>
    </xf>
    <xf numFmtId="3" fontId="31" fillId="0" borderId="161" xfId="3" applyNumberFormat="1" applyFont="1" applyBorder="1" applyAlignment="1">
      <alignment horizontal="right" vertical="center"/>
    </xf>
    <xf numFmtId="3" fontId="67" fillId="0" borderId="94" xfId="3" applyNumberFormat="1" applyFont="1" applyBorder="1"/>
    <xf numFmtId="3" fontId="67" fillId="0" borderId="161" xfId="3" applyNumberFormat="1" applyFont="1" applyBorder="1"/>
    <xf numFmtId="3" fontId="65" fillId="0" borderId="72" xfId="3" applyNumberFormat="1" applyFont="1" applyBorder="1"/>
    <xf numFmtId="3" fontId="65" fillId="0" borderId="64" xfId="3" applyNumberFormat="1" applyFont="1" applyBorder="1"/>
    <xf numFmtId="3" fontId="65" fillId="0" borderId="99" xfId="3" applyNumberFormat="1" applyFont="1" applyBorder="1"/>
    <xf numFmtId="3" fontId="65" fillId="0" borderId="97" xfId="3" applyNumberFormat="1" applyFont="1" applyBorder="1"/>
    <xf numFmtId="3" fontId="65" fillId="0" borderId="124" xfId="3" applyNumberFormat="1" applyFont="1" applyBorder="1"/>
    <xf numFmtId="3" fontId="65" fillId="0" borderId="67" xfId="3" applyNumberFormat="1" applyFont="1" applyBorder="1"/>
    <xf numFmtId="3" fontId="65" fillId="0" borderId="94" xfId="3" applyNumberFormat="1" applyFont="1" applyBorder="1"/>
    <xf numFmtId="3" fontId="65" fillId="0" borderId="161" xfId="3" applyNumberFormat="1" applyFont="1" applyBorder="1"/>
    <xf numFmtId="3" fontId="65" fillId="0" borderId="146" xfId="3" applyNumberFormat="1" applyFont="1" applyBorder="1"/>
    <xf numFmtId="3" fontId="65" fillId="0" borderId="166" xfId="3" applyNumberFormat="1" applyFont="1" applyBorder="1"/>
    <xf numFmtId="49" fontId="21" fillId="0" borderId="75" xfId="5" applyNumberFormat="1" applyFont="1" applyBorder="1" applyAlignment="1">
      <alignment horizontal="center" vertical="center" wrapText="1"/>
    </xf>
    <xf numFmtId="3" fontId="7" fillId="0" borderId="146" xfId="5" applyNumberFormat="1" applyFont="1" applyBorder="1"/>
    <xf numFmtId="3" fontId="7" fillId="0" borderId="163" xfId="5" applyNumberFormat="1" applyFont="1" applyBorder="1"/>
    <xf numFmtId="3" fontId="1" fillId="0" borderId="84" xfId="5" applyNumberFormat="1" applyBorder="1"/>
    <xf numFmtId="3" fontId="70" fillId="0" borderId="115" xfId="5" applyNumberFormat="1" applyFont="1" applyBorder="1"/>
    <xf numFmtId="49" fontId="64" fillId="0" borderId="85" xfId="5" applyNumberFormat="1" applyFont="1" applyBorder="1" applyAlignment="1">
      <alignment horizontal="center" vertical="center" wrapText="1"/>
    </xf>
    <xf numFmtId="49" fontId="64" fillId="0" borderId="127" xfId="5" applyNumberFormat="1" applyFont="1" applyBorder="1" applyAlignment="1">
      <alignment horizontal="center" vertical="center" wrapText="1"/>
    </xf>
    <xf numFmtId="3" fontId="7" fillId="0" borderId="87" xfId="5" applyNumberFormat="1" applyFont="1" applyBorder="1" applyAlignment="1">
      <alignment horizontal="right"/>
    </xf>
    <xf numFmtId="3" fontId="7" fillId="0" borderId="87" xfId="5" applyNumberFormat="1" applyFont="1" applyBorder="1"/>
    <xf numFmtId="49" fontId="21" fillId="0" borderId="156" xfId="5" applyNumberFormat="1" applyFont="1" applyBorder="1" applyAlignment="1">
      <alignment vertical="center" wrapText="1"/>
    </xf>
    <xf numFmtId="49" fontId="21" fillId="0" borderId="88" xfId="5" applyNumberFormat="1" applyFont="1" applyBorder="1" applyAlignment="1">
      <alignment horizontal="center" vertical="center" wrapText="1"/>
    </xf>
    <xf numFmtId="3" fontId="1" fillId="0" borderId="91" xfId="5" applyNumberFormat="1" applyBorder="1"/>
    <xf numFmtId="3" fontId="1" fillId="0" borderId="87" xfId="5" applyNumberFormat="1" applyBorder="1"/>
    <xf numFmtId="3" fontId="7" fillId="0" borderId="91" xfId="5" applyNumberFormat="1" applyFont="1" applyBorder="1"/>
    <xf numFmtId="3" fontId="1" fillId="0" borderId="88" xfId="5" applyNumberFormat="1" applyBorder="1"/>
    <xf numFmtId="3" fontId="7" fillId="0" borderId="171" xfId="5" applyNumberFormat="1" applyFont="1" applyBorder="1"/>
    <xf numFmtId="3" fontId="65" fillId="0" borderId="87" xfId="3" applyNumberFormat="1" applyFont="1" applyBorder="1"/>
    <xf numFmtId="0" fontId="13" fillId="0" borderId="0" xfId="0" applyFont="1"/>
    <xf numFmtId="0" fontId="31" fillId="0" borderId="71" xfId="0" applyFont="1" applyBorder="1" applyAlignment="1">
      <alignment horizontal="center" vertical="center" wrapText="1"/>
    </xf>
    <xf numFmtId="0" fontId="31" fillId="0" borderId="60" xfId="0" applyFont="1" applyBorder="1" applyAlignment="1">
      <alignment horizontal="center" vertical="center" wrapText="1"/>
    </xf>
    <xf numFmtId="0" fontId="31" fillId="0" borderId="136" xfId="0" applyFont="1" applyBorder="1" applyAlignment="1">
      <alignment horizontal="center" vertical="center" wrapText="1"/>
    </xf>
    <xf numFmtId="0" fontId="73" fillId="0" borderId="88" xfId="0" applyFont="1" applyBorder="1" applyAlignment="1">
      <alignment horizontal="center" vertical="center" wrapText="1"/>
    </xf>
    <xf numFmtId="0" fontId="73" fillId="0" borderId="85" xfId="0" applyFont="1" applyBorder="1" applyAlignment="1">
      <alignment horizontal="center" vertical="center" wrapText="1"/>
    </xf>
    <xf numFmtId="0" fontId="13" fillId="0" borderId="147" xfId="0" applyFont="1" applyBorder="1"/>
    <xf numFmtId="0" fontId="13" fillId="0" borderId="77" xfId="0" applyFont="1" applyBorder="1"/>
    <xf numFmtId="0" fontId="13" fillId="0" borderId="87" xfId="0" applyFont="1" applyBorder="1"/>
    <xf numFmtId="0" fontId="13" fillId="0" borderId="86" xfId="0" applyFont="1" applyBorder="1"/>
    <xf numFmtId="0" fontId="13" fillId="0" borderId="156" xfId="0" applyFont="1" applyBorder="1"/>
    <xf numFmtId="0" fontId="13" fillId="0" borderId="75" xfId="0" applyFont="1" applyBorder="1"/>
    <xf numFmtId="0" fontId="13" fillId="0" borderId="88" xfId="0" applyFont="1" applyBorder="1"/>
    <xf numFmtId="0" fontId="13" fillId="0" borderId="85" xfId="0" applyFont="1" applyBorder="1"/>
    <xf numFmtId="0" fontId="13" fillId="0" borderId="92" xfId="0" applyFont="1" applyBorder="1"/>
    <xf numFmtId="0" fontId="13" fillId="0" borderId="132" xfId="0" applyFont="1" applyBorder="1"/>
    <xf numFmtId="0" fontId="13" fillId="0" borderId="91" xfId="0" applyFont="1" applyBorder="1"/>
    <xf numFmtId="0" fontId="13" fillId="0" borderId="84" xfId="0" applyFont="1" applyBorder="1"/>
    <xf numFmtId="3" fontId="76" fillId="0" borderId="128" xfId="0" applyNumberFormat="1" applyFont="1" applyBorder="1"/>
    <xf numFmtId="3" fontId="76" fillId="0" borderId="95" xfId="0" applyNumberFormat="1" applyFont="1" applyBorder="1"/>
    <xf numFmtId="3" fontId="76" fillId="0" borderId="94" xfId="0" applyNumberFormat="1" applyFont="1" applyBorder="1"/>
    <xf numFmtId="3" fontId="76" fillId="0" borderId="161" xfId="0" applyNumberFormat="1" applyFont="1" applyBorder="1"/>
    <xf numFmtId="3" fontId="76" fillId="0" borderId="86" xfId="0" applyNumberFormat="1" applyFont="1" applyBorder="1"/>
    <xf numFmtId="3" fontId="76" fillId="0" borderId="87" xfId="0" applyNumberFormat="1" applyFont="1" applyBorder="1"/>
    <xf numFmtId="0" fontId="76" fillId="0" borderId="0" xfId="0" applyFont="1"/>
    <xf numFmtId="3" fontId="77" fillId="0" borderId="94" xfId="0" applyNumberFormat="1" applyFont="1" applyBorder="1"/>
    <xf numFmtId="3" fontId="77" fillId="0" borderId="128" xfId="0" applyNumberFormat="1" applyFont="1" applyBorder="1"/>
    <xf numFmtId="3" fontId="77" fillId="0" borderId="95" xfId="0" applyNumberFormat="1" applyFont="1" applyBorder="1"/>
    <xf numFmtId="3" fontId="77" fillId="0" borderId="86" xfId="0" applyNumberFormat="1" applyFont="1" applyBorder="1"/>
    <xf numFmtId="3" fontId="77" fillId="0" borderId="87" xfId="0" applyNumberFormat="1" applyFont="1" applyBorder="1"/>
    <xf numFmtId="0" fontId="77" fillId="0" borderId="0" xfId="0" applyFont="1"/>
    <xf numFmtId="0" fontId="31" fillId="0" borderId="95" xfId="3" applyFont="1" applyBorder="1" applyAlignment="1">
      <alignment horizontal="right" vertical="center"/>
    </xf>
    <xf numFmtId="0" fontId="29" fillId="0" borderId="153" xfId="3" applyFont="1" applyBorder="1" applyAlignment="1">
      <alignment horizontal="left" vertical="center"/>
    </xf>
    <xf numFmtId="3" fontId="66" fillId="0" borderId="95" xfId="3" applyNumberFormat="1" applyFont="1" applyBorder="1"/>
    <xf numFmtId="0" fontId="74" fillId="0" borderId="95" xfId="6" applyFont="1" applyBorder="1"/>
    <xf numFmtId="0" fontId="75" fillId="0" borderId="95" xfId="6" applyFont="1" applyBorder="1"/>
    <xf numFmtId="0" fontId="31" fillId="0" borderId="130" xfId="5" applyFont="1" applyBorder="1"/>
    <xf numFmtId="0" fontId="68" fillId="0" borderId="0" xfId="5" applyFont="1"/>
    <xf numFmtId="0" fontId="68" fillId="0" borderId="159" xfId="5" applyFont="1" applyBorder="1"/>
    <xf numFmtId="0" fontId="31" fillId="0" borderId="95" xfId="5" applyFont="1" applyBorder="1"/>
    <xf numFmtId="3" fontId="31" fillId="0" borderId="147" xfId="3" applyNumberFormat="1" applyFont="1" applyBorder="1" applyAlignment="1">
      <alignment horizontal="right" vertical="center"/>
    </xf>
    <xf numFmtId="0" fontId="34" fillId="0" borderId="5" xfId="0" applyFont="1" applyBorder="1" applyAlignment="1">
      <alignment horizontal="left"/>
    </xf>
    <xf numFmtId="3" fontId="14" fillId="0" borderId="95" xfId="1" applyNumberFormat="1" applyFont="1" applyBorder="1" applyAlignment="1">
      <alignment vertical="center"/>
    </xf>
    <xf numFmtId="3" fontId="34" fillId="0" borderId="122" xfId="1" applyNumberFormat="1" applyFont="1" applyBorder="1"/>
    <xf numFmtId="3" fontId="34" fillId="0" borderId="78" xfId="1" applyNumberFormat="1" applyFont="1" applyBorder="1"/>
    <xf numFmtId="3" fontId="34" fillId="0" borderId="123" xfId="1" applyNumberFormat="1" applyFont="1" applyBorder="1"/>
    <xf numFmtId="0" fontId="20" fillId="0" borderId="164" xfId="1" applyFont="1" applyBorder="1"/>
    <xf numFmtId="0" fontId="20" fillId="0" borderId="133" xfId="1" applyFont="1" applyBorder="1"/>
    <xf numFmtId="0" fontId="20" fillId="0" borderId="168" xfId="1" applyFont="1" applyBorder="1"/>
    <xf numFmtId="3" fontId="44" fillId="0" borderId="94" xfId="1" applyNumberFormat="1" applyFont="1" applyBorder="1"/>
    <xf numFmtId="3" fontId="44" fillId="0" borderId="128" xfId="1" applyNumberFormat="1" applyFont="1" applyBorder="1"/>
    <xf numFmtId="3" fontId="2" fillId="0" borderId="175" xfId="1" applyNumberFormat="1" applyFont="1" applyBorder="1" applyAlignment="1">
      <alignment horizontal="right"/>
    </xf>
    <xf numFmtId="0" fontId="23" fillId="0" borderId="176" xfId="1" applyFont="1" applyBorder="1"/>
    <xf numFmtId="0" fontId="24" fillId="0" borderId="177" xfId="1" applyFont="1" applyBorder="1"/>
    <xf numFmtId="0" fontId="55" fillId="0" borderId="115" xfId="0" applyFont="1" applyBorder="1" applyAlignment="1">
      <alignment horizontal="center" vertical="center"/>
    </xf>
    <xf numFmtId="3" fontId="60" fillId="0" borderId="0" xfId="0" applyNumberFormat="1" applyFont="1"/>
    <xf numFmtId="3" fontId="68" fillId="0" borderId="64" xfId="3" applyNumberFormat="1" applyFont="1" applyBorder="1"/>
    <xf numFmtId="3" fontId="68" fillId="0" borderId="67" xfId="3" applyNumberFormat="1" applyFont="1" applyBorder="1"/>
    <xf numFmtId="3" fontId="31" fillId="0" borderId="94" xfId="5" applyNumberFormat="1" applyFont="1" applyBorder="1" applyAlignment="1">
      <alignment horizontal="right" vertical="center" wrapText="1"/>
    </xf>
    <xf numFmtId="3" fontId="7" fillId="0" borderId="152" xfId="5" applyNumberFormat="1" applyFont="1" applyBorder="1" applyAlignment="1">
      <alignment horizontal="right" vertical="center" wrapText="1"/>
    </xf>
    <xf numFmtId="3" fontId="76" fillId="0" borderId="144" xfId="0" applyNumberFormat="1" applyFont="1" applyBorder="1"/>
    <xf numFmtId="3" fontId="65" fillId="0" borderId="152" xfId="5" applyNumberFormat="1" applyFont="1" applyBorder="1" applyAlignment="1">
      <alignment horizontal="right" vertical="center" wrapText="1"/>
    </xf>
    <xf numFmtId="3" fontId="67" fillId="0" borderId="86" xfId="3" applyNumberFormat="1" applyFont="1" applyBorder="1"/>
    <xf numFmtId="3" fontId="67" fillId="0" borderId="87" xfId="3" applyNumberFormat="1" applyFont="1" applyBorder="1"/>
    <xf numFmtId="3" fontId="65" fillId="0" borderId="137" xfId="3" applyNumberFormat="1" applyFont="1" applyBorder="1"/>
    <xf numFmtId="3" fontId="65" fillId="0" borderId="160" xfId="3" applyNumberFormat="1" applyFont="1" applyBorder="1"/>
    <xf numFmtId="3" fontId="65" fillId="0" borderId="162" xfId="3" applyNumberFormat="1" applyFont="1" applyBorder="1"/>
    <xf numFmtId="3" fontId="65" fillId="0" borderId="92" xfId="3" applyNumberFormat="1" applyFont="1" applyBorder="1"/>
    <xf numFmtId="3" fontId="31" fillId="0" borderId="86" xfId="3" applyNumberFormat="1" applyFont="1" applyBorder="1" applyAlignment="1">
      <alignment horizontal="right" vertical="center"/>
    </xf>
    <xf numFmtId="3" fontId="1" fillId="0" borderId="84" xfId="5" applyNumberFormat="1" applyBorder="1" applyAlignment="1">
      <alignment horizontal="right" vertical="center"/>
    </xf>
    <xf numFmtId="3" fontId="65" fillId="0" borderId="115" xfId="3" applyNumberFormat="1" applyFont="1" applyBorder="1"/>
    <xf numFmtId="3" fontId="65" fillId="0" borderId="125" xfId="3" applyNumberFormat="1" applyFont="1" applyBorder="1"/>
    <xf numFmtId="3" fontId="65" fillId="0" borderId="172" xfId="3" applyNumberFormat="1" applyFont="1" applyBorder="1"/>
    <xf numFmtId="3" fontId="65" fillId="0" borderId="132" xfId="3" applyNumberFormat="1" applyFont="1" applyBorder="1"/>
    <xf numFmtId="0" fontId="31" fillId="0" borderId="92" xfId="3" applyFont="1" applyBorder="1" applyAlignment="1">
      <alignment horizontal="center" vertical="center" wrapText="1"/>
    </xf>
    <xf numFmtId="4" fontId="13" fillId="0" borderId="0" xfId="0" applyNumberFormat="1" applyFont="1"/>
    <xf numFmtId="3" fontId="68" fillId="0" borderId="124" xfId="3" applyNumberFormat="1" applyFont="1" applyBorder="1"/>
    <xf numFmtId="0" fontId="31" fillId="0" borderId="127" xfId="3" applyFont="1" applyBorder="1" applyAlignment="1">
      <alignment horizontal="center" vertical="center"/>
    </xf>
    <xf numFmtId="3" fontId="31" fillId="0" borderId="85" xfId="5" applyNumberFormat="1" applyFont="1" applyBorder="1" applyAlignment="1">
      <alignment horizontal="right" vertical="center" wrapText="1"/>
    </xf>
    <xf numFmtId="3" fontId="31" fillId="0" borderId="157" xfId="3" applyNumberFormat="1" applyFont="1" applyBorder="1" applyAlignment="1">
      <alignment horizontal="right" vertical="center" wrapText="1"/>
    </xf>
    <xf numFmtId="3" fontId="7" fillId="0" borderId="143" xfId="5" applyNumberFormat="1" applyFont="1" applyBorder="1" applyAlignment="1">
      <alignment horizontal="right" vertical="center" wrapText="1"/>
    </xf>
    <xf numFmtId="3" fontId="7" fillId="0" borderId="128" xfId="5" applyNumberFormat="1" applyFont="1" applyBorder="1" applyAlignment="1">
      <alignment horizontal="right" vertical="center" wrapText="1"/>
    </xf>
    <xf numFmtId="4" fontId="21" fillId="0" borderId="140" xfId="1" applyNumberFormat="1" applyFont="1" applyBorder="1" applyAlignment="1">
      <alignment horizontal="center" vertical="center" wrapText="1"/>
    </xf>
    <xf numFmtId="4" fontId="21" fillId="0" borderId="142" xfId="1" applyNumberFormat="1" applyFont="1" applyBorder="1" applyAlignment="1">
      <alignment horizontal="center" vertical="center" wrapText="1"/>
    </xf>
    <xf numFmtId="4" fontId="21" fillId="0" borderId="139" xfId="1" applyNumberFormat="1" applyFont="1" applyBorder="1" applyAlignment="1">
      <alignment horizontal="center" vertical="center" wrapText="1"/>
    </xf>
    <xf numFmtId="4" fontId="2" fillId="0" borderId="141" xfId="1" applyNumberFormat="1" applyFont="1" applyBorder="1" applyAlignment="1">
      <alignment horizontal="right"/>
    </xf>
    <xf numFmtId="4" fontId="2" fillId="0" borderId="175" xfId="1" applyNumberFormat="1" applyFont="1" applyBorder="1" applyAlignment="1">
      <alignment horizontal="right"/>
    </xf>
    <xf numFmtId="4" fontId="2" fillId="0" borderId="148" xfId="1" applyNumberFormat="1" applyFont="1" applyBorder="1" applyAlignment="1">
      <alignment horizontal="right"/>
    </xf>
    <xf numFmtId="4" fontId="1" fillId="0" borderId="147" xfId="1" applyNumberFormat="1" applyBorder="1"/>
    <xf numFmtId="4" fontId="1" fillId="0" borderId="91" xfId="1" applyNumberFormat="1" applyBorder="1"/>
    <xf numFmtId="4" fontId="44" fillId="0" borderId="71" xfId="1" applyNumberFormat="1" applyFont="1" applyBorder="1"/>
    <xf numFmtId="4" fontId="44" fillId="0" borderId="61" xfId="1" applyNumberFormat="1" applyFont="1" applyBorder="1"/>
    <xf numFmtId="4" fontId="44" fillId="0" borderId="136" xfId="1" applyNumberFormat="1" applyFont="1" applyBorder="1"/>
    <xf numFmtId="4" fontId="51" fillId="0" borderId="72" xfId="1" applyNumberFormat="1" applyFont="1" applyBorder="1"/>
    <xf numFmtId="4" fontId="51" fillId="0" borderId="56" xfId="1" applyNumberFormat="1" applyFont="1" applyBorder="1"/>
    <xf numFmtId="4" fontId="51" fillId="0" borderId="137" xfId="1" applyNumberFormat="1" applyFont="1" applyBorder="1"/>
    <xf numFmtId="4" fontId="51" fillId="0" borderId="99" xfId="1" applyNumberFormat="1" applyFont="1" applyBorder="1"/>
    <xf numFmtId="4" fontId="51" fillId="0" borderId="66" xfId="1" applyNumberFormat="1" applyFont="1" applyBorder="1"/>
    <xf numFmtId="4" fontId="51" fillId="0" borderId="160" xfId="1" applyNumberFormat="1" applyFont="1" applyBorder="1"/>
    <xf numFmtId="4" fontId="47" fillId="0" borderId="66" xfId="1" applyNumberFormat="1" applyFont="1" applyBorder="1" applyAlignment="1">
      <alignment horizontal="right"/>
    </xf>
    <xf numFmtId="4" fontId="47" fillId="0" borderId="160" xfId="1" applyNumberFormat="1" applyFont="1" applyBorder="1" applyAlignment="1">
      <alignment horizontal="right"/>
    </xf>
    <xf numFmtId="4" fontId="44" fillId="0" borderId="94" xfId="1" applyNumberFormat="1" applyFont="1" applyBorder="1"/>
    <xf numFmtId="4" fontId="44" fillId="0" borderId="128" xfId="1" applyNumberFormat="1" applyFont="1" applyBorder="1"/>
    <xf numFmtId="4" fontId="44" fillId="0" borderId="87" xfId="1" applyNumberFormat="1" applyFont="1" applyBorder="1"/>
    <xf numFmtId="4" fontId="51" fillId="0" borderId="73" xfId="1" applyNumberFormat="1" applyFont="1" applyBorder="1"/>
    <xf numFmtId="4" fontId="51" fillId="0" borderId="69" xfId="1" applyNumberFormat="1" applyFont="1" applyBorder="1"/>
    <xf numFmtId="4" fontId="51" fillId="0" borderId="138" xfId="1" applyNumberFormat="1" applyFont="1" applyBorder="1"/>
    <xf numFmtId="4" fontId="14" fillId="0" borderId="86" xfId="1" applyNumberFormat="1" applyFont="1" applyBorder="1" applyAlignment="1">
      <alignment horizontal="center" wrapText="1"/>
    </xf>
    <xf numFmtId="4" fontId="37" fillId="0" borderId="115" xfId="1" applyNumberFormat="1" applyFont="1" applyBorder="1"/>
    <xf numFmtId="4" fontId="37" fillId="0" borderId="125" xfId="1" applyNumberFormat="1" applyFont="1" applyBorder="1"/>
    <xf numFmtId="4" fontId="37" fillId="0" borderId="126" xfId="1" applyNumberFormat="1" applyFont="1" applyBorder="1"/>
    <xf numFmtId="4" fontId="37" fillId="0" borderId="136" xfId="1" applyNumberFormat="1" applyFont="1" applyBorder="1"/>
    <xf numFmtId="4" fontId="37" fillId="0" borderId="137" xfId="1" applyNumberFormat="1" applyFont="1" applyBorder="1"/>
    <xf numFmtId="4" fontId="37" fillId="0" borderId="138" xfId="1" applyNumberFormat="1" applyFont="1" applyBorder="1"/>
    <xf numFmtId="3" fontId="65" fillId="0" borderId="144" xfId="3" applyNumberFormat="1" applyFont="1" applyBorder="1"/>
    <xf numFmtId="3" fontId="65" fillId="0" borderId="76" xfId="3" applyNumberFormat="1" applyFont="1" applyBorder="1"/>
    <xf numFmtId="0" fontId="80" fillId="0" borderId="162" xfId="0" applyFont="1" applyBorder="1"/>
    <xf numFmtId="3" fontId="80" fillId="0" borderId="174" xfId="0" applyNumberFormat="1" applyFont="1" applyBorder="1"/>
    <xf numFmtId="0" fontId="80" fillId="0" borderId="137" xfId="0" applyFont="1" applyBorder="1"/>
    <xf numFmtId="3" fontId="80" fillId="0" borderId="133" xfId="0" applyNumberFormat="1" applyFont="1" applyBorder="1"/>
    <xf numFmtId="0" fontId="82" fillId="0" borderId="137" xfId="0" applyFont="1" applyBorder="1"/>
    <xf numFmtId="0" fontId="83" fillId="0" borderId="86" xfId="0" applyFont="1" applyBorder="1" applyAlignment="1">
      <alignment horizontal="center" vertical="center"/>
    </xf>
    <xf numFmtId="0" fontId="83" fillId="0" borderId="87" xfId="0" applyFont="1" applyBorder="1" applyAlignment="1">
      <alignment horizontal="center" vertical="center"/>
    </xf>
    <xf numFmtId="3" fontId="83" fillId="0" borderId="114" xfId="0" applyNumberFormat="1" applyFont="1" applyBorder="1" applyAlignment="1">
      <alignment horizontal="center" vertical="center"/>
    </xf>
    <xf numFmtId="4" fontId="84" fillId="0" borderId="86" xfId="0" applyNumberFormat="1" applyFont="1" applyBorder="1" applyAlignment="1">
      <alignment horizontal="center" wrapText="1"/>
    </xf>
    <xf numFmtId="0" fontId="83" fillId="0" borderId="0" xfId="0" applyFont="1" applyAlignment="1">
      <alignment horizontal="center"/>
    </xf>
    <xf numFmtId="0" fontId="85" fillId="0" borderId="86" xfId="0" applyFont="1" applyBorder="1"/>
    <xf numFmtId="0" fontId="83" fillId="0" borderId="87" xfId="0" applyFont="1" applyBorder="1"/>
    <xf numFmtId="3" fontId="83" fillId="0" borderId="114" xfId="0" applyNumberFormat="1" applyFont="1" applyBorder="1"/>
    <xf numFmtId="4" fontId="81" fillId="0" borderId="115" xfId="0" applyNumberFormat="1" applyFont="1" applyBorder="1"/>
    <xf numFmtId="4" fontId="81" fillId="0" borderId="125" xfId="0" applyNumberFormat="1" applyFont="1" applyBorder="1"/>
    <xf numFmtId="3" fontId="31" fillId="0" borderId="144" xfId="3" applyNumberFormat="1" applyFont="1" applyBorder="1" applyAlignment="1">
      <alignment horizontal="right" vertical="center"/>
    </xf>
    <xf numFmtId="3" fontId="67" fillId="0" borderId="144" xfId="3" applyNumberFormat="1" applyFont="1" applyBorder="1"/>
    <xf numFmtId="3" fontId="67" fillId="0" borderId="128" xfId="3" applyNumberFormat="1" applyFont="1" applyBorder="1"/>
    <xf numFmtId="2" fontId="1" fillId="0" borderId="0" xfId="1" applyNumberFormat="1"/>
    <xf numFmtId="0" fontId="31" fillId="0" borderId="92" xfId="3" applyFont="1" applyBorder="1" applyAlignment="1">
      <alignment horizontal="center" vertical="center"/>
    </xf>
    <xf numFmtId="3" fontId="31" fillId="0" borderId="87" xfId="3" applyNumberFormat="1" applyFont="1" applyBorder="1" applyAlignment="1">
      <alignment horizontal="right" vertical="center"/>
    </xf>
    <xf numFmtId="3" fontId="31" fillId="0" borderId="88" xfId="5" applyNumberFormat="1" applyFont="1" applyBorder="1" applyAlignment="1">
      <alignment horizontal="right" vertical="center" wrapText="1"/>
    </xf>
    <xf numFmtId="3" fontId="76" fillId="0" borderId="130" xfId="0" applyNumberFormat="1" applyFont="1" applyBorder="1"/>
    <xf numFmtId="4" fontId="34" fillId="0" borderId="55" xfId="0" applyNumberFormat="1" applyFont="1" applyBorder="1"/>
    <xf numFmtId="0" fontId="73" fillId="0" borderId="127" xfId="0" applyFont="1" applyBorder="1" applyAlignment="1">
      <alignment horizontal="center" vertical="center" wrapText="1"/>
    </xf>
    <xf numFmtId="0" fontId="73" fillId="0" borderId="0" xfId="0" applyFont="1"/>
    <xf numFmtId="0" fontId="34" fillId="0" borderId="84" xfId="0" applyFont="1" applyBorder="1" applyAlignment="1">
      <alignment horizontal="left"/>
    </xf>
    <xf numFmtId="49" fontId="68" fillId="0" borderId="97" xfId="3" applyNumberFormat="1" applyFont="1" applyBorder="1"/>
    <xf numFmtId="0" fontId="31" fillId="0" borderId="149" xfId="3" applyFont="1" applyBorder="1"/>
    <xf numFmtId="3" fontId="31" fillId="0" borderId="71" xfId="3" applyNumberFormat="1" applyFont="1" applyBorder="1"/>
    <xf numFmtId="3" fontId="65" fillId="0" borderId="61" xfId="3" applyNumberFormat="1" applyFont="1" applyBorder="1"/>
    <xf numFmtId="3" fontId="65" fillId="0" borderId="62" xfId="3" applyNumberFormat="1" applyFont="1" applyBorder="1"/>
    <xf numFmtId="3" fontId="65" fillId="0" borderId="151" xfId="3" applyNumberFormat="1" applyFont="1" applyBorder="1"/>
    <xf numFmtId="3" fontId="65" fillId="0" borderId="136" xfId="3" applyNumberFormat="1" applyFont="1" applyBorder="1"/>
    <xf numFmtId="3" fontId="1" fillId="0" borderId="115" xfId="5" applyNumberFormat="1" applyBorder="1"/>
    <xf numFmtId="3" fontId="1" fillId="0" borderId="97" xfId="5" applyNumberFormat="1" applyBorder="1"/>
    <xf numFmtId="3" fontId="1" fillId="0" borderId="162" xfId="5" applyNumberFormat="1" applyBorder="1"/>
    <xf numFmtId="49" fontId="68" fillId="0" borderId="72" xfId="3" applyNumberFormat="1" applyFont="1" applyBorder="1"/>
    <xf numFmtId="0" fontId="31" fillId="0" borderId="78" xfId="3" applyFont="1" applyBorder="1"/>
    <xf numFmtId="3" fontId="31" fillId="0" borderId="72" xfId="3" applyNumberFormat="1" applyFont="1" applyBorder="1"/>
    <xf numFmtId="3" fontId="65" fillId="0" borderId="63" xfId="3" applyNumberFormat="1" applyFont="1" applyBorder="1"/>
    <xf numFmtId="3" fontId="1" fillId="0" borderId="125" xfId="5" applyNumberFormat="1" applyBorder="1"/>
    <xf numFmtId="3" fontId="1" fillId="0" borderId="72" xfId="5" applyNumberFormat="1" applyBorder="1"/>
    <xf numFmtId="3" fontId="1" fillId="0" borderId="137" xfId="5" applyNumberFormat="1" applyBorder="1"/>
    <xf numFmtId="3" fontId="1" fillId="0" borderId="125" xfId="3" applyNumberFormat="1" applyBorder="1"/>
    <xf numFmtId="49" fontId="68" fillId="0" borderId="99" xfId="3" applyNumberFormat="1" applyFont="1" applyBorder="1"/>
    <xf numFmtId="0" fontId="31" fillId="0" borderId="145" xfId="3" applyFont="1" applyBorder="1"/>
    <xf numFmtId="3" fontId="65" fillId="0" borderId="65" xfId="3" applyNumberFormat="1" applyFont="1" applyBorder="1"/>
    <xf numFmtId="3" fontId="65" fillId="0" borderId="69" xfId="3" applyNumberFormat="1" applyFont="1" applyBorder="1"/>
    <xf numFmtId="3" fontId="65" fillId="0" borderId="70" xfId="3" applyNumberFormat="1" applyFont="1" applyBorder="1"/>
    <xf numFmtId="3" fontId="65" fillId="0" borderId="138" xfId="3" applyNumberFormat="1" applyFont="1" applyBorder="1"/>
    <xf numFmtId="3" fontId="1" fillId="0" borderId="172" xfId="5" applyNumberFormat="1" applyBorder="1"/>
    <xf numFmtId="3" fontId="1" fillId="0" borderId="99" xfId="5" applyNumberFormat="1" applyBorder="1"/>
    <xf numFmtId="3" fontId="1" fillId="0" borderId="160" xfId="5" applyNumberFormat="1" applyBorder="1"/>
    <xf numFmtId="0" fontId="13" fillId="0" borderId="99" xfId="0" applyFont="1" applyBorder="1"/>
    <xf numFmtId="0" fontId="13" fillId="0" borderId="66" xfId="0" applyFont="1" applyBorder="1"/>
    <xf numFmtId="0" fontId="13" fillId="0" borderId="160" xfId="0" applyFont="1" applyBorder="1"/>
    <xf numFmtId="0" fontId="13" fillId="0" borderId="172" xfId="0" applyFont="1" applyBorder="1"/>
    <xf numFmtId="3" fontId="7" fillId="0" borderId="161" xfId="5" applyNumberFormat="1" applyFont="1" applyBorder="1"/>
    <xf numFmtId="3" fontId="7" fillId="0" borderId="144" xfId="5" applyNumberFormat="1" applyFont="1" applyBorder="1"/>
    <xf numFmtId="3" fontId="7" fillId="0" borderId="130" xfId="5" applyNumberFormat="1" applyFont="1" applyBorder="1"/>
    <xf numFmtId="3" fontId="65" fillId="0" borderId="71" xfId="3" applyNumberFormat="1" applyFont="1" applyBorder="1"/>
    <xf numFmtId="3" fontId="65" fillId="0" borderId="122" xfId="3" applyNumberFormat="1" applyFont="1" applyBorder="1"/>
    <xf numFmtId="3" fontId="65" fillId="0" borderId="149" xfId="3" applyNumberFormat="1" applyFont="1" applyBorder="1"/>
    <xf numFmtId="3" fontId="65" fillId="0" borderId="78" xfId="3" applyNumberFormat="1" applyFont="1" applyBorder="1"/>
    <xf numFmtId="3" fontId="65" fillId="0" borderId="73" xfId="3" applyNumberFormat="1" applyFont="1" applyBorder="1"/>
    <xf numFmtId="3" fontId="65" fillId="0" borderId="123" xfId="3" applyNumberFormat="1" applyFont="1" applyBorder="1"/>
    <xf numFmtId="3" fontId="1" fillId="0" borderId="61" xfId="5" applyNumberFormat="1" applyBorder="1"/>
    <xf numFmtId="3" fontId="1" fillId="0" borderId="136" xfId="5" applyNumberFormat="1" applyBorder="1"/>
    <xf numFmtId="3" fontId="1" fillId="0" borderId="164" xfId="5" applyNumberFormat="1" applyBorder="1"/>
    <xf numFmtId="0" fontId="13" fillId="0" borderId="127" xfId="0" applyFont="1" applyBorder="1"/>
    <xf numFmtId="0" fontId="13" fillId="0" borderId="137" xfId="0" applyFont="1" applyBorder="1"/>
    <xf numFmtId="0" fontId="13" fillId="0" borderId="133" xfId="0" applyFont="1" applyBorder="1"/>
    <xf numFmtId="0" fontId="13" fillId="0" borderId="125" xfId="0" applyFont="1" applyBorder="1"/>
    <xf numFmtId="3" fontId="65" fillId="0" borderId="156" xfId="3" applyNumberFormat="1" applyFont="1" applyBorder="1"/>
    <xf numFmtId="3" fontId="65" fillId="0" borderId="75" xfId="3" applyNumberFormat="1" applyFont="1" applyBorder="1"/>
    <xf numFmtId="0" fontId="13" fillId="0" borderId="73" xfId="0" applyFont="1" applyBorder="1"/>
    <xf numFmtId="0" fontId="13" fillId="0" borderId="69" xfId="0" applyFont="1" applyBorder="1"/>
    <xf numFmtId="0" fontId="13" fillId="0" borderId="138" xfId="0" applyFont="1" applyBorder="1"/>
    <xf numFmtId="0" fontId="13" fillId="0" borderId="168" xfId="0" applyFont="1" applyBorder="1"/>
    <xf numFmtId="0" fontId="13" fillId="0" borderId="126" xfId="0" applyFont="1" applyBorder="1"/>
    <xf numFmtId="3" fontId="65" fillId="0" borderId="146" xfId="0" applyNumberFormat="1" applyFont="1" applyBorder="1"/>
    <xf numFmtId="3" fontId="65" fillId="0" borderId="163" xfId="0" applyNumberFormat="1" applyFont="1" applyBorder="1"/>
    <xf numFmtId="3" fontId="65" fillId="0" borderId="166" xfId="0" applyNumberFormat="1" applyFont="1" applyBorder="1"/>
    <xf numFmtId="3" fontId="65" fillId="0" borderId="76" xfId="0" applyNumberFormat="1" applyFont="1" applyBorder="1"/>
    <xf numFmtId="3" fontId="65" fillId="0" borderId="132" xfId="0" applyNumberFormat="1" applyFont="1" applyBorder="1"/>
    <xf numFmtId="3" fontId="65" fillId="0" borderId="92" xfId="0" applyNumberFormat="1" applyFont="1" applyBorder="1"/>
    <xf numFmtId="3" fontId="65" fillId="0" borderId="131" xfId="0" applyNumberFormat="1" applyFont="1" applyBorder="1"/>
    <xf numFmtId="3" fontId="65" fillId="0" borderId="86" xfId="0" applyNumberFormat="1" applyFont="1" applyBorder="1"/>
    <xf numFmtId="3" fontId="65" fillId="0" borderId="94" xfId="0" applyNumberFormat="1" applyFont="1" applyBorder="1"/>
    <xf numFmtId="3" fontId="65" fillId="0" borderId="128" xfId="0" applyNumberFormat="1" applyFont="1" applyBorder="1"/>
    <xf numFmtId="3" fontId="65" fillId="0" borderId="95" xfId="0" applyNumberFormat="1" applyFont="1" applyBorder="1"/>
    <xf numFmtId="3" fontId="65" fillId="0" borderId="130" xfId="0" applyNumberFormat="1" applyFont="1" applyBorder="1"/>
    <xf numFmtId="3" fontId="65" fillId="0" borderId="161" xfId="0" applyNumberFormat="1" applyFont="1" applyBorder="1"/>
    <xf numFmtId="3" fontId="65" fillId="0" borderId="87" xfId="0" applyNumberFormat="1" applyFont="1" applyBorder="1"/>
    <xf numFmtId="4" fontId="14" fillId="0" borderId="55" xfId="0" applyNumberFormat="1" applyFont="1" applyBorder="1"/>
    <xf numFmtId="4" fontId="14" fillId="0" borderId="0" xfId="0" applyNumberFormat="1" applyFont="1"/>
    <xf numFmtId="4" fontId="1" fillId="0" borderId="143" xfId="1" applyNumberFormat="1" applyBorder="1"/>
    <xf numFmtId="3" fontId="51" fillId="0" borderId="0" xfId="0" applyNumberFormat="1" applyFont="1"/>
    <xf numFmtId="3" fontId="65" fillId="0" borderId="0" xfId="3" applyNumberFormat="1" applyFont="1"/>
    <xf numFmtId="3" fontId="65" fillId="0" borderId="153" xfId="3" applyNumberFormat="1" applyFont="1" applyBorder="1"/>
    <xf numFmtId="3" fontId="31" fillId="0" borderId="97" xfId="3" applyNumberFormat="1" applyFont="1" applyBorder="1"/>
    <xf numFmtId="3" fontId="65" fillId="0" borderId="127" xfId="3" applyNumberFormat="1" applyFont="1" applyBorder="1"/>
    <xf numFmtId="3" fontId="51" fillId="0" borderId="160" xfId="1" applyNumberFormat="1" applyFont="1" applyBorder="1"/>
    <xf numFmtId="3" fontId="47" fillId="0" borderId="160" xfId="1" applyNumberFormat="1" applyFont="1" applyBorder="1" applyAlignment="1">
      <alignment horizontal="right"/>
    </xf>
    <xf numFmtId="3" fontId="44" fillId="0" borderId="87" xfId="1" applyNumberFormat="1" applyFont="1" applyBorder="1"/>
    <xf numFmtId="3" fontId="51" fillId="0" borderId="138" xfId="1" applyNumberFormat="1" applyFont="1" applyBorder="1"/>
    <xf numFmtId="0" fontId="80" fillId="0" borderId="91" xfId="0" applyFont="1" applyBorder="1"/>
    <xf numFmtId="3" fontId="80" fillId="0" borderId="101" xfId="0" applyNumberFormat="1" applyFont="1" applyBorder="1"/>
    <xf numFmtId="0" fontId="80" fillId="0" borderId="125" xfId="0" applyFont="1" applyBorder="1"/>
    <xf numFmtId="0" fontId="55" fillId="0" borderId="84" xfId="0" applyFont="1" applyBorder="1" applyAlignment="1">
      <alignment horizontal="center" vertical="center"/>
    </xf>
    <xf numFmtId="4" fontId="81" fillId="0" borderId="84" xfId="0" applyNumberFormat="1" applyFont="1" applyBorder="1"/>
    <xf numFmtId="4" fontId="83" fillId="0" borderId="86" xfId="0" applyNumberFormat="1" applyFont="1" applyBorder="1"/>
    <xf numFmtId="0" fontId="50" fillId="0" borderId="39" xfId="0" applyFont="1" applyBorder="1" applyAlignment="1">
      <alignment horizontal="center" wrapText="1"/>
    </xf>
    <xf numFmtId="0" fontId="50" fillId="0" borderId="0" xfId="1" applyFont="1" applyAlignment="1">
      <alignment horizontal="center"/>
    </xf>
    <xf numFmtId="0" fontId="14" fillId="0" borderId="100" xfId="1" applyFont="1" applyBorder="1" applyAlignment="1">
      <alignment horizontal="left" vertical="center"/>
    </xf>
    <xf numFmtId="0" fontId="14" fillId="0" borderId="92" xfId="1" applyFont="1" applyBorder="1" applyAlignment="1">
      <alignment horizontal="left" vertical="center"/>
    </xf>
    <xf numFmtId="0" fontId="14" fillId="0" borderId="101" xfId="1" applyFont="1" applyBorder="1" applyAlignment="1">
      <alignment horizontal="left" vertical="center"/>
    </xf>
    <xf numFmtId="0" fontId="14" fillId="0" borderId="88" xfId="1" applyFont="1" applyBorder="1" applyAlignment="1">
      <alignment horizontal="left" vertical="center"/>
    </xf>
    <xf numFmtId="3" fontId="46" fillId="0" borderId="100" xfId="1" applyNumberFormat="1" applyFont="1" applyBorder="1" applyAlignment="1">
      <alignment horizontal="center" wrapText="1"/>
    </xf>
    <xf numFmtId="3" fontId="46" fillId="0" borderId="131" xfId="1" applyNumberFormat="1" applyFont="1" applyBorder="1" applyAlignment="1">
      <alignment horizontal="center" wrapText="1"/>
    </xf>
    <xf numFmtId="3" fontId="46" fillId="0" borderId="92" xfId="1" applyNumberFormat="1" applyFont="1" applyBorder="1" applyAlignment="1">
      <alignment horizontal="center" wrapText="1"/>
    </xf>
    <xf numFmtId="3" fontId="46" fillId="0" borderId="134" xfId="1" applyNumberFormat="1" applyFont="1" applyBorder="1" applyAlignment="1">
      <alignment horizontal="center" wrapText="1"/>
    </xf>
    <xf numFmtId="3" fontId="46" fillId="0" borderId="46" xfId="1" applyNumberFormat="1" applyFont="1" applyBorder="1" applyAlignment="1">
      <alignment horizontal="center" wrapText="1"/>
    </xf>
    <xf numFmtId="3" fontId="46" fillId="0" borderId="135" xfId="1" applyNumberFormat="1" applyFont="1" applyBorder="1" applyAlignment="1">
      <alignment horizontal="center" wrapText="1"/>
    </xf>
    <xf numFmtId="4" fontId="46" fillId="0" borderId="100" xfId="1" applyNumberFormat="1" applyFont="1" applyBorder="1" applyAlignment="1">
      <alignment horizontal="center"/>
    </xf>
    <xf numFmtId="4" fontId="46" fillId="0" borderId="131" xfId="1" applyNumberFormat="1" applyFont="1" applyBorder="1" applyAlignment="1">
      <alignment horizontal="center"/>
    </xf>
    <xf numFmtId="4" fontId="46" fillId="0" borderId="92" xfId="1" applyNumberFormat="1" applyFont="1" applyBorder="1" applyAlignment="1">
      <alignment horizontal="center"/>
    </xf>
    <xf numFmtId="4" fontId="46" fillId="0" borderId="134" xfId="1" applyNumberFormat="1" applyFont="1" applyBorder="1" applyAlignment="1">
      <alignment horizontal="center"/>
    </xf>
    <xf numFmtId="4" fontId="46" fillId="0" borderId="46" xfId="1" applyNumberFormat="1" applyFont="1" applyBorder="1" applyAlignment="1">
      <alignment horizontal="center"/>
    </xf>
    <xf numFmtId="4" fontId="46" fillId="0" borderId="135" xfId="1" applyNumberFormat="1" applyFont="1" applyBorder="1" applyAlignment="1">
      <alignment horizontal="center"/>
    </xf>
    <xf numFmtId="0" fontId="2" fillId="0" borderId="39" xfId="0" applyFont="1" applyBorder="1" applyAlignment="1">
      <alignment horizontal="center" wrapText="1"/>
    </xf>
    <xf numFmtId="3" fontId="16" fillId="6" borderId="48" xfId="1" applyNumberFormat="1" applyFont="1" applyFill="1" applyBorder="1" applyAlignment="1">
      <alignment horizontal="center"/>
    </xf>
    <xf numFmtId="3" fontId="21" fillId="7" borderId="51" xfId="1" applyNumberFormat="1" applyFont="1" applyFill="1" applyBorder="1" applyAlignment="1">
      <alignment horizontal="center" vertical="center" wrapText="1"/>
    </xf>
    <xf numFmtId="0" fontId="7" fillId="14" borderId="1" xfId="1" applyFont="1" applyFill="1" applyBorder="1" applyAlignment="1">
      <alignment horizontal="left" vertical="center"/>
    </xf>
    <xf numFmtId="49" fontId="21" fillId="7" borderId="35" xfId="1" applyNumberFormat="1" applyFont="1" applyFill="1" applyBorder="1" applyAlignment="1">
      <alignment horizontal="center" vertical="center" wrapText="1"/>
    </xf>
    <xf numFmtId="49" fontId="21" fillId="7" borderId="51" xfId="1" applyNumberFormat="1" applyFont="1" applyFill="1" applyBorder="1" applyAlignment="1">
      <alignment horizontal="center" vertical="center" wrapText="1"/>
    </xf>
    <xf numFmtId="0" fontId="16" fillId="6" borderId="34" xfId="1" applyFont="1" applyFill="1" applyBorder="1" applyAlignment="1">
      <alignment horizontal="center"/>
    </xf>
    <xf numFmtId="0" fontId="16" fillId="6" borderId="59" xfId="1" applyFont="1" applyFill="1" applyBorder="1" applyAlignment="1">
      <alignment horizontal="center"/>
    </xf>
    <xf numFmtId="4" fontId="2" fillId="0" borderId="0" xfId="1" applyNumberFormat="1" applyFont="1" applyAlignment="1">
      <alignment horizontal="center"/>
    </xf>
    <xf numFmtId="3" fontId="14" fillId="0" borderId="131" xfId="1" applyNumberFormat="1" applyFont="1" applyBorder="1" applyAlignment="1">
      <alignment horizontal="center"/>
    </xf>
    <xf numFmtId="3" fontId="14" fillId="0" borderId="129" xfId="1" applyNumberFormat="1" applyFont="1" applyBorder="1" applyAlignment="1">
      <alignment horizontal="center"/>
    </xf>
    <xf numFmtId="4" fontId="45" fillId="0" borderId="0" xfId="1" applyNumberFormat="1" applyFont="1" applyAlignment="1">
      <alignment horizontal="center"/>
    </xf>
    <xf numFmtId="0" fontId="55" fillId="0" borderId="172" xfId="0" applyFont="1" applyBorder="1" applyAlignment="1">
      <alignment horizontal="center" vertical="center"/>
    </xf>
    <xf numFmtId="0" fontId="55" fillId="0" borderId="85" xfId="0" applyFont="1" applyBorder="1" applyAlignment="1">
      <alignment horizontal="center" vertical="center"/>
    </xf>
    <xf numFmtId="3" fontId="58" fillId="0" borderId="129" xfId="0" applyNumberFormat="1" applyFont="1" applyBorder="1" applyAlignment="1">
      <alignment horizontal="center"/>
    </xf>
    <xf numFmtId="0" fontId="55" fillId="0" borderId="84" xfId="0" applyFont="1" applyBorder="1" applyAlignment="1">
      <alignment horizontal="center" vertical="center"/>
    </xf>
    <xf numFmtId="0" fontId="55" fillId="0" borderId="115" xfId="0" applyFont="1" applyBorder="1" applyAlignment="1">
      <alignment horizontal="center" vertical="center"/>
    </xf>
    <xf numFmtId="3" fontId="73" fillId="0" borderId="114" xfId="0" applyNumberFormat="1" applyFont="1" applyBorder="1" applyAlignment="1">
      <alignment horizontal="center"/>
    </xf>
    <xf numFmtId="3" fontId="73" fillId="0" borderId="130" xfId="0" applyNumberFormat="1" applyFont="1" applyBorder="1" applyAlignment="1">
      <alignment horizontal="center"/>
    </xf>
    <xf numFmtId="3" fontId="73" fillId="0" borderId="87" xfId="0" applyNumberFormat="1" applyFont="1" applyBorder="1" applyAlignment="1">
      <alignment horizontal="center"/>
    </xf>
    <xf numFmtId="0" fontId="63" fillId="0" borderId="101" xfId="3" applyFont="1" applyBorder="1" applyAlignment="1">
      <alignment horizontal="center" vertical="center" wrapText="1"/>
    </xf>
    <xf numFmtId="0" fontId="63" fillId="0" borderId="129" xfId="3" applyFont="1" applyBorder="1" applyAlignment="1">
      <alignment horizontal="center" vertical="center" wrapText="1"/>
    </xf>
    <xf numFmtId="0" fontId="73" fillId="0" borderId="101" xfId="0" applyFont="1" applyBorder="1" applyAlignment="1">
      <alignment horizontal="center" vertical="center" wrapText="1"/>
    </xf>
    <xf numFmtId="0" fontId="73" fillId="0" borderId="129" xfId="0" applyFont="1" applyBorder="1" applyAlignment="1">
      <alignment horizontal="center" vertical="center" wrapText="1"/>
    </xf>
    <xf numFmtId="0" fontId="73" fillId="0" borderId="88" xfId="0" applyFont="1" applyBorder="1" applyAlignment="1">
      <alignment horizontal="center" vertical="center" wrapText="1"/>
    </xf>
    <xf numFmtId="0" fontId="73" fillId="0" borderId="100" xfId="0" applyFont="1" applyBorder="1" applyAlignment="1">
      <alignment horizontal="center" vertical="center" wrapText="1"/>
    </xf>
    <xf numFmtId="0" fontId="73" fillId="0" borderId="131" xfId="0" applyFont="1" applyBorder="1" applyAlignment="1">
      <alignment horizontal="center" vertical="center" wrapText="1"/>
    </xf>
    <xf numFmtId="0" fontId="73" fillId="0" borderId="92" xfId="0" applyFont="1" applyBorder="1" applyAlignment="1">
      <alignment horizontal="center" vertical="center" wrapText="1"/>
    </xf>
    <xf numFmtId="0" fontId="73" fillId="0" borderId="167" xfId="0" applyFont="1" applyBorder="1" applyAlignment="1">
      <alignment horizontal="center" vertical="center" wrapText="1"/>
    </xf>
    <xf numFmtId="0" fontId="73" fillId="0" borderId="0" xfId="0" applyFont="1" applyAlignment="1">
      <alignment horizontal="center" vertical="center" wrapText="1"/>
    </xf>
    <xf numFmtId="0" fontId="73" fillId="0" borderId="91" xfId="0" applyFont="1" applyBorder="1" applyAlignment="1">
      <alignment horizontal="center" vertical="center" wrapText="1"/>
    </xf>
    <xf numFmtId="0" fontId="69" fillId="0" borderId="146" xfId="5" applyFont="1" applyBorder="1" applyAlignment="1">
      <alignment horizontal="left" vertical="center" wrapText="1"/>
    </xf>
    <xf numFmtId="0" fontId="69" fillId="0" borderId="171" xfId="5" applyFont="1" applyBorder="1" applyAlignment="1">
      <alignment horizontal="left" vertical="center" wrapText="1"/>
    </xf>
    <xf numFmtId="0" fontId="31" fillId="0" borderId="92" xfId="3" applyFont="1" applyBorder="1" applyAlignment="1">
      <alignment horizontal="center" vertical="center" wrapText="1"/>
    </xf>
    <xf numFmtId="0" fontId="31" fillId="0" borderId="91" xfId="3" applyFont="1" applyBorder="1" applyAlignment="1">
      <alignment horizontal="center" vertical="center" wrapText="1"/>
    </xf>
    <xf numFmtId="0" fontId="31" fillId="0" borderId="88" xfId="3" applyFont="1" applyBorder="1" applyAlignment="1">
      <alignment horizontal="center" vertical="center" wrapText="1"/>
    </xf>
    <xf numFmtId="0" fontId="31" fillId="0" borderId="78" xfId="5" applyFont="1" applyBorder="1" applyAlignment="1">
      <alignment horizontal="center"/>
    </xf>
    <xf numFmtId="0" fontId="31" fillId="0" borderId="137" xfId="5" applyFont="1" applyBorder="1" applyAlignment="1">
      <alignment horizontal="center"/>
    </xf>
    <xf numFmtId="2" fontId="31" fillId="0" borderId="147" xfId="5" applyNumberFormat="1" applyFont="1" applyBorder="1" applyAlignment="1">
      <alignment horizontal="center" vertical="center" wrapText="1"/>
    </xf>
    <xf numFmtId="2" fontId="31" fillId="0" borderId="156" xfId="5" applyNumberFormat="1" applyFont="1" applyBorder="1" applyAlignment="1">
      <alignment horizontal="center" vertical="center" wrapText="1"/>
    </xf>
    <xf numFmtId="49" fontId="64" fillId="0" borderId="100" xfId="5" applyNumberFormat="1" applyFont="1" applyBorder="1" applyAlignment="1">
      <alignment horizontal="center" vertical="center" wrapText="1"/>
    </xf>
    <xf numFmtId="49" fontId="64" fillId="0" borderId="131" xfId="5" applyNumberFormat="1" applyFont="1" applyBorder="1" applyAlignment="1">
      <alignment horizontal="center" vertical="center" wrapText="1"/>
    </xf>
    <xf numFmtId="49" fontId="64" fillId="0" borderId="92" xfId="5" applyNumberFormat="1" applyFont="1" applyBorder="1" applyAlignment="1">
      <alignment horizontal="center" vertical="center" wrapText="1"/>
    </xf>
    <xf numFmtId="49" fontId="64" fillId="0" borderId="167" xfId="5" applyNumberFormat="1" applyFont="1" applyBorder="1" applyAlignment="1">
      <alignment horizontal="center" vertical="center" wrapText="1"/>
    </xf>
    <xf numFmtId="49" fontId="64" fillId="0" borderId="0" xfId="5" applyNumberFormat="1" applyFont="1" applyAlignment="1">
      <alignment horizontal="center" vertical="center" wrapText="1"/>
    </xf>
    <xf numFmtId="49" fontId="64" fillId="0" borderId="91" xfId="5" applyNumberFormat="1" applyFont="1" applyBorder="1" applyAlignment="1">
      <alignment horizontal="center" vertical="center" wrapText="1"/>
    </xf>
    <xf numFmtId="49" fontId="21" fillId="0" borderId="164" xfId="5" applyNumberFormat="1" applyFont="1" applyBorder="1" applyAlignment="1">
      <alignment horizontal="center" vertical="center" wrapText="1"/>
    </xf>
    <xf numFmtId="49" fontId="21" fillId="0" borderId="165" xfId="5" applyNumberFormat="1" applyFont="1" applyBorder="1" applyAlignment="1">
      <alignment horizontal="center" vertical="center" wrapText="1"/>
    </xf>
    <xf numFmtId="49" fontId="21" fillId="0" borderId="136" xfId="5" applyNumberFormat="1" applyFont="1" applyBorder="1" applyAlignment="1">
      <alignment horizontal="center" vertical="center" wrapText="1"/>
    </xf>
    <xf numFmtId="0" fontId="31" fillId="0" borderId="100" xfId="3" applyFont="1" applyBorder="1" applyAlignment="1">
      <alignment horizontal="center" vertical="center"/>
    </xf>
    <xf numFmtId="0" fontId="31" fillId="0" borderId="131" xfId="3" applyFont="1" applyBorder="1" applyAlignment="1">
      <alignment horizontal="center" vertical="center"/>
    </xf>
    <xf numFmtId="0" fontId="31" fillId="0" borderId="92" xfId="3" applyFont="1" applyBorder="1" applyAlignment="1">
      <alignment horizontal="center" vertical="center"/>
    </xf>
    <xf numFmtId="0" fontId="76" fillId="0" borderId="94" xfId="0" applyFont="1" applyBorder="1" applyAlignment="1">
      <alignment horizontal="center" wrapText="1"/>
    </xf>
    <xf numFmtId="0" fontId="76" fillId="0" borderId="95" xfId="0" applyFont="1" applyBorder="1" applyAlignment="1">
      <alignment horizontal="center" wrapText="1"/>
    </xf>
    <xf numFmtId="0" fontId="31" fillId="0" borderId="166" xfId="3" applyFont="1" applyBorder="1" applyAlignment="1">
      <alignment horizontal="center" vertical="center" wrapText="1"/>
    </xf>
    <xf numFmtId="0" fontId="31" fillId="0" borderId="152" xfId="3" applyFont="1" applyBorder="1" applyAlignment="1">
      <alignment horizontal="center" vertical="center" wrapText="1"/>
    </xf>
    <xf numFmtId="0" fontId="31" fillId="0" borderId="157" xfId="3" applyFont="1" applyBorder="1" applyAlignment="1">
      <alignment horizontal="center" vertical="center" wrapText="1"/>
    </xf>
    <xf numFmtId="0" fontId="69" fillId="0" borderId="100" xfId="5" applyFont="1" applyBorder="1" applyAlignment="1">
      <alignment horizontal="left" vertical="center" wrapText="1"/>
    </xf>
    <xf numFmtId="0" fontId="69" fillId="0" borderId="131" xfId="5" applyFont="1" applyBorder="1" applyAlignment="1">
      <alignment horizontal="left" vertical="center" wrapText="1"/>
    </xf>
    <xf numFmtId="0" fontId="7" fillId="0" borderId="66" xfId="5" applyFont="1" applyBorder="1" applyAlignment="1">
      <alignment horizontal="center" vertical="center" wrapText="1"/>
    </xf>
    <xf numFmtId="0" fontId="7" fillId="0" borderId="77" xfId="5" applyFont="1" applyBorder="1" applyAlignment="1">
      <alignment horizontal="center" vertical="center" wrapText="1"/>
    </xf>
    <xf numFmtId="0" fontId="7" fillId="0" borderId="75" xfId="5" applyFont="1" applyBorder="1" applyAlignment="1">
      <alignment horizontal="center" vertical="center" wrapText="1"/>
    </xf>
    <xf numFmtId="0" fontId="31" fillId="0" borderId="132" xfId="3" applyFont="1" applyBorder="1" applyAlignment="1">
      <alignment horizontal="center" vertical="center" wrapText="1"/>
    </xf>
    <xf numFmtId="0" fontId="31" fillId="0" borderId="84" xfId="3" applyFont="1" applyBorder="1" applyAlignment="1">
      <alignment horizontal="center" vertical="center" wrapText="1"/>
    </xf>
    <xf numFmtId="0" fontId="31" fillId="0" borderId="85" xfId="3" applyFont="1" applyBorder="1" applyAlignment="1">
      <alignment horizontal="center" vertical="center" wrapText="1"/>
    </xf>
    <xf numFmtId="3" fontId="77" fillId="0" borderId="114" xfId="0" applyNumberFormat="1" applyFont="1" applyBorder="1" applyAlignment="1">
      <alignment horizontal="center"/>
    </xf>
    <xf numFmtId="0" fontId="77" fillId="0" borderId="130" xfId="0" applyFont="1" applyBorder="1" applyAlignment="1">
      <alignment horizontal="center"/>
    </xf>
    <xf numFmtId="0" fontId="77" fillId="0" borderId="87" xfId="0" applyFont="1" applyBorder="1" applyAlignment="1">
      <alignment horizontal="center"/>
    </xf>
    <xf numFmtId="0" fontId="31" fillId="0" borderId="172" xfId="5" applyFont="1" applyBorder="1" applyAlignment="1">
      <alignment horizontal="center" vertical="center" wrapText="1"/>
    </xf>
    <xf numFmtId="0" fontId="31" fillId="0" borderId="84" xfId="5" applyFont="1" applyBorder="1" applyAlignment="1">
      <alignment horizontal="center" vertical="center" wrapText="1"/>
    </xf>
    <xf numFmtId="0" fontId="31" fillId="0" borderId="85" xfId="5" applyFont="1" applyBorder="1" applyAlignment="1">
      <alignment horizontal="center" vertical="center" wrapText="1"/>
    </xf>
    <xf numFmtId="0" fontId="65" fillId="0" borderId="66" xfId="5" applyFont="1" applyBorder="1" applyAlignment="1">
      <alignment horizontal="center" vertical="center"/>
    </xf>
    <xf numFmtId="0" fontId="65" fillId="0" borderId="75" xfId="5" applyFont="1" applyBorder="1" applyAlignment="1">
      <alignment horizontal="center" vertical="center"/>
    </xf>
    <xf numFmtId="0" fontId="65" fillId="0" borderId="67" xfId="5" applyFont="1" applyBorder="1" applyAlignment="1">
      <alignment horizontal="center" vertical="center" wrapText="1"/>
    </xf>
    <xf numFmtId="0" fontId="65" fillId="0" borderId="157" xfId="5" applyFont="1" applyBorder="1" applyAlignment="1">
      <alignment horizontal="center" vertical="center" wrapText="1"/>
    </xf>
    <xf numFmtId="0" fontId="31" fillId="0" borderId="166" xfId="5" applyFont="1" applyBorder="1" applyAlignment="1">
      <alignment horizontal="center" vertical="center" wrapText="1"/>
    </xf>
    <xf numFmtId="0" fontId="31" fillId="0" borderId="152" xfId="5" applyFont="1" applyBorder="1" applyAlignment="1">
      <alignment horizontal="center" vertical="center" wrapText="1"/>
    </xf>
    <xf numFmtId="0" fontId="31" fillId="0" borderId="157" xfId="5" applyFont="1" applyBorder="1" applyAlignment="1">
      <alignment horizontal="center" vertical="center" wrapText="1"/>
    </xf>
    <xf numFmtId="49" fontId="31" fillId="0" borderId="146" xfId="3" applyNumberFormat="1" applyFont="1" applyBorder="1" applyAlignment="1">
      <alignment horizontal="center" textRotation="90" wrapText="1"/>
    </xf>
    <xf numFmtId="49" fontId="31" fillId="0" borderId="147" xfId="3" applyNumberFormat="1" applyFont="1" applyBorder="1" applyAlignment="1">
      <alignment horizontal="center" textRotation="90" wrapText="1"/>
    </xf>
    <xf numFmtId="49" fontId="31" fillId="0" borderId="156" xfId="3" applyNumberFormat="1" applyFont="1" applyBorder="1" applyAlignment="1">
      <alignment horizontal="center" textRotation="90" wrapText="1"/>
    </xf>
    <xf numFmtId="0" fontId="31" fillId="0" borderId="171" xfId="3" applyFont="1" applyBorder="1" applyAlignment="1">
      <alignment horizontal="center" vertical="center" wrapText="1"/>
    </xf>
    <xf numFmtId="0" fontId="31" fillId="0" borderId="153" xfId="3" applyFont="1" applyBorder="1" applyAlignment="1">
      <alignment horizontal="center" vertical="center" wrapText="1"/>
    </xf>
    <xf numFmtId="0" fontId="31" fillId="0" borderId="173" xfId="3" applyFont="1" applyBorder="1" applyAlignment="1">
      <alignment horizontal="center" vertical="center" wrapText="1"/>
    </xf>
    <xf numFmtId="0" fontId="31" fillId="0" borderId="164" xfId="3" applyFont="1" applyBorder="1" applyAlignment="1">
      <alignment horizontal="center" vertical="center"/>
    </xf>
    <xf numFmtId="0" fontId="31" fillId="0" borderId="165" xfId="3" applyFont="1" applyBorder="1" applyAlignment="1">
      <alignment horizontal="center" vertical="center"/>
    </xf>
    <xf numFmtId="0" fontId="31" fillId="0" borderId="136" xfId="3" applyFont="1" applyBorder="1" applyAlignment="1">
      <alignment horizontal="center" vertical="center"/>
    </xf>
    <xf numFmtId="0" fontId="31" fillId="0" borderId="164" xfId="5" applyFont="1" applyBorder="1" applyAlignment="1">
      <alignment horizontal="center"/>
    </xf>
    <xf numFmtId="0" fontId="31" fillId="0" borderId="165" xfId="5" applyFont="1" applyBorder="1" applyAlignment="1">
      <alignment horizontal="center"/>
    </xf>
    <xf numFmtId="0" fontId="31" fillId="0" borderId="60" xfId="5" applyFont="1" applyBorder="1" applyAlignment="1">
      <alignment horizontal="center"/>
    </xf>
    <xf numFmtId="0" fontId="31" fillId="0" borderId="132" xfId="3" applyFont="1" applyBorder="1" applyAlignment="1">
      <alignment horizontal="center" vertical="center"/>
    </xf>
    <xf numFmtId="0" fontId="31" fillId="0" borderId="84" xfId="3" applyFont="1" applyBorder="1" applyAlignment="1">
      <alignment horizontal="center" vertical="center"/>
    </xf>
    <xf numFmtId="0" fontId="31" fillId="0" borderId="85" xfId="3" applyFont="1" applyBorder="1" applyAlignment="1">
      <alignment horizontal="center" vertical="center"/>
    </xf>
    <xf numFmtId="0" fontId="59" fillId="0" borderId="99" xfId="3" applyFont="1" applyBorder="1" applyAlignment="1">
      <alignment horizontal="center" vertical="center"/>
    </xf>
    <xf numFmtId="0" fontId="31" fillId="0" borderId="147" xfId="3" applyFont="1" applyBorder="1" applyAlignment="1">
      <alignment horizontal="center" vertical="center"/>
    </xf>
    <xf numFmtId="0" fontId="31" fillId="0" borderId="156" xfId="3" applyFont="1" applyBorder="1" applyAlignment="1">
      <alignment horizontal="center" vertical="center"/>
    </xf>
    <xf numFmtId="3" fontId="77" fillId="0" borderId="130" xfId="0" applyNumberFormat="1" applyFont="1" applyBorder="1" applyAlignment="1">
      <alignment horizontal="center"/>
    </xf>
    <xf numFmtId="3" fontId="77" fillId="0" borderId="87" xfId="0" applyNumberFormat="1" applyFont="1" applyBorder="1" applyAlignment="1">
      <alignment horizontal="center"/>
    </xf>
    <xf numFmtId="0" fontId="77" fillId="0" borderId="100" xfId="0" applyFont="1" applyBorder="1" applyAlignment="1">
      <alignment horizontal="center" wrapText="1"/>
    </xf>
    <xf numFmtId="0" fontId="77" fillId="0" borderId="131" xfId="0" applyFont="1" applyBorder="1" applyAlignment="1">
      <alignment horizontal="center" wrapText="1"/>
    </xf>
    <xf numFmtId="0" fontId="77" fillId="0" borderId="92" xfId="0" applyFont="1" applyBorder="1" applyAlignment="1">
      <alignment horizontal="center" wrapText="1"/>
    </xf>
    <xf numFmtId="0" fontId="77" fillId="0" borderId="101" xfId="0" applyFont="1" applyBorder="1" applyAlignment="1">
      <alignment horizontal="center" wrapText="1"/>
    </xf>
    <xf numFmtId="0" fontId="77" fillId="0" borderId="129" xfId="0" applyFont="1" applyBorder="1" applyAlignment="1">
      <alignment horizontal="center" wrapText="1"/>
    </xf>
    <xf numFmtId="0" fontId="77" fillId="0" borderId="88" xfId="0" applyFont="1" applyBorder="1" applyAlignment="1">
      <alignment horizontal="center" wrapText="1"/>
    </xf>
    <xf numFmtId="3" fontId="76" fillId="0" borderId="94" xfId="0" applyNumberFormat="1" applyFont="1" applyBorder="1" applyAlignment="1">
      <alignment horizontal="center"/>
    </xf>
    <xf numFmtId="3" fontId="76" fillId="0" borderId="130" xfId="0" applyNumberFormat="1" applyFont="1" applyBorder="1" applyAlignment="1">
      <alignment horizontal="center"/>
    </xf>
    <xf numFmtId="3" fontId="76" fillId="0" borderId="161" xfId="0" applyNumberFormat="1" applyFont="1" applyBorder="1" applyAlignment="1">
      <alignment horizontal="center"/>
    </xf>
    <xf numFmtId="3" fontId="77" fillId="0" borderId="94" xfId="0" applyNumberFormat="1" applyFont="1" applyBorder="1" applyAlignment="1">
      <alignment horizontal="center"/>
    </xf>
    <xf numFmtId="0" fontId="77" fillId="0" borderId="161" xfId="0" applyFont="1" applyBorder="1" applyAlignment="1">
      <alignment horizontal="center"/>
    </xf>
    <xf numFmtId="0" fontId="76" fillId="0" borderId="94" xfId="0" applyFont="1" applyBorder="1" applyAlignment="1">
      <alignment horizontal="center"/>
    </xf>
    <xf numFmtId="0" fontId="76" fillId="0" borderId="95" xfId="0" applyFont="1" applyBorder="1" applyAlignment="1">
      <alignment horizontal="center"/>
    </xf>
  </cellXfs>
  <cellStyles count="7">
    <cellStyle name="Normálna" xfId="0" builtinId="0"/>
    <cellStyle name="normálne 2" xfId="1" xr:uid="{00000000-0005-0000-0000-000001000000}"/>
    <cellStyle name="normálne 3" xfId="2" xr:uid="{00000000-0005-0000-0000-000002000000}"/>
    <cellStyle name="normální 2 2" xfId="5" xr:uid="{00000000-0005-0000-0000-000003000000}"/>
    <cellStyle name="normální 2 3 2" xfId="4" xr:uid="{00000000-0005-0000-0000-000004000000}"/>
    <cellStyle name="normální 3" xfId="6" xr:uid="{00000000-0005-0000-0000-000005000000}"/>
    <cellStyle name="normální_RozpŠk05O6 2 2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ovacikova\Documents\Rok%202025\Mesa&#269;n&#233;%20plnenie%202025\Febru&#225;r%202025\tabu&#318;ky%20%20podrobn&#233;%20%202025.xlsx" TargetMode="External"/><Relationship Id="rId1" Type="http://schemas.openxmlformats.org/officeDocument/2006/relationships/externalLinkPath" Target="/Users/kovacikova/Documents/Rok%202025/Mesa&#269;n&#233;%20plnenie%202025/Febru&#225;r%202025/tabu&#318;ky%20%20podrobn&#233;%20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vacikova/AppData/Roaming/Microsoft/Excel/tabu&#318;ky%20%20podrobn&#233;%20%202014%20zn&#237;&#382;en&#23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kumenty\Rok%202016\Mesa&#269;n&#233;%20plnenie%202016\December%20%202016\tabu&#318;ky%20%20podrobn&#233;%20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Plánovanie, manažment a kontr"/>
      <sheetName val="2. Propagácia a marketing"/>
      <sheetName val="3.Interné služby"/>
      <sheetName val="4.Služby občanov"/>
      <sheetName val="5.Bezpečnosť, právo a por."/>
      <sheetName val="6.Odpadové hospodárstvo"/>
      <sheetName val="7.Komunikácie"/>
      <sheetName val="8.Doprava"/>
      <sheetName val="9. Vzdelávanie"/>
      <sheetName val="10. Šport"/>
      <sheetName val="11. Kultúra"/>
      <sheetName val="12. Prostredie pre život"/>
      <sheetName val="13. Sociálna starostlivosť"/>
      <sheetName val="14. Bývanie"/>
      <sheetName val="15. Administratíva"/>
      <sheetName val="programy spolu"/>
      <sheetName val="Hárok1"/>
    </sheetNames>
    <sheetDataSet>
      <sheetData sheetId="0">
        <row r="5">
          <cell r="AF5">
            <v>134300</v>
          </cell>
          <cell r="AG5">
            <v>0</v>
          </cell>
          <cell r="AH5">
            <v>0</v>
          </cell>
          <cell r="AI5">
            <v>19533.2</v>
          </cell>
          <cell r="AJ5">
            <v>0</v>
          </cell>
          <cell r="AK5">
            <v>0</v>
          </cell>
        </row>
        <row r="17">
          <cell r="AF17">
            <v>51450</v>
          </cell>
          <cell r="AG17">
            <v>0</v>
          </cell>
          <cell r="AH17">
            <v>0</v>
          </cell>
          <cell r="AI17">
            <v>8332.86</v>
          </cell>
          <cell r="AJ17">
            <v>0</v>
          </cell>
          <cell r="AK17">
            <v>0</v>
          </cell>
        </row>
        <row r="28">
          <cell r="AF28">
            <v>117100</v>
          </cell>
          <cell r="AG28">
            <v>0</v>
          </cell>
          <cell r="AH28">
            <v>0</v>
          </cell>
          <cell r="AI28">
            <v>30717.479999999996</v>
          </cell>
          <cell r="AJ28">
            <v>0</v>
          </cell>
          <cell r="AK28">
            <v>0</v>
          </cell>
        </row>
        <row r="33"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</row>
        <row r="41">
          <cell r="AF41">
            <v>28000</v>
          </cell>
          <cell r="AG41">
            <v>0</v>
          </cell>
          <cell r="AH41">
            <v>0</v>
          </cell>
          <cell r="AI41">
            <v>955</v>
          </cell>
          <cell r="AJ41">
            <v>0</v>
          </cell>
          <cell r="AK41">
            <v>0</v>
          </cell>
        </row>
        <row r="58">
          <cell r="AF58">
            <v>25000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</row>
        <row r="62">
          <cell r="AF62">
            <v>10050</v>
          </cell>
          <cell r="AG62">
            <v>16050</v>
          </cell>
          <cell r="AH62">
            <v>0</v>
          </cell>
          <cell r="AI62">
            <v>20</v>
          </cell>
          <cell r="AJ62">
            <v>0</v>
          </cell>
          <cell r="AK62">
            <v>0</v>
          </cell>
        </row>
        <row r="79">
          <cell r="AF79">
            <v>96550</v>
          </cell>
          <cell r="AG79">
            <v>0</v>
          </cell>
          <cell r="AH79">
            <v>0</v>
          </cell>
          <cell r="AI79">
            <v>13073.039999999999</v>
          </cell>
          <cell r="AJ79">
            <v>0</v>
          </cell>
          <cell r="AK79">
            <v>0</v>
          </cell>
        </row>
        <row r="88">
          <cell r="AF88">
            <v>9000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</row>
        <row r="92">
          <cell r="AF92">
            <v>13200</v>
          </cell>
          <cell r="AG92">
            <v>0</v>
          </cell>
          <cell r="AH92">
            <v>0</v>
          </cell>
          <cell r="AI92">
            <v>3998.62</v>
          </cell>
          <cell r="AJ92">
            <v>0</v>
          </cell>
          <cell r="AK92">
            <v>0</v>
          </cell>
        </row>
        <row r="95"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</row>
      </sheetData>
      <sheetData sheetId="1">
        <row r="5">
          <cell r="AF5">
            <v>820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</row>
        <row r="7">
          <cell r="AF7">
            <v>6000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</row>
        <row r="12">
          <cell r="AF12">
            <v>8050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</row>
        <row r="20"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</row>
        <row r="22"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</row>
        <row r="25"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</row>
        <row r="27">
          <cell r="AF27">
            <v>2000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</row>
        <row r="29">
          <cell r="AF29">
            <v>4000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</row>
        <row r="32">
          <cell r="AF32">
            <v>4000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</row>
        <row r="46">
          <cell r="AF46">
            <v>1500</v>
          </cell>
          <cell r="AG46">
            <v>0</v>
          </cell>
          <cell r="AH46">
            <v>0</v>
          </cell>
          <cell r="AI46">
            <v>500</v>
          </cell>
          <cell r="AJ46">
            <v>0</v>
          </cell>
          <cell r="AK46">
            <v>0</v>
          </cell>
        </row>
        <row r="51">
          <cell r="AF51">
            <v>7700</v>
          </cell>
          <cell r="AG51">
            <v>0</v>
          </cell>
          <cell r="AH51">
            <v>0</v>
          </cell>
          <cell r="AI51">
            <v>28.19</v>
          </cell>
          <cell r="AJ51">
            <v>0</v>
          </cell>
          <cell r="AK51">
            <v>0</v>
          </cell>
        </row>
      </sheetData>
      <sheetData sheetId="2">
        <row r="4">
          <cell r="AF4">
            <v>102198</v>
          </cell>
          <cell r="AG4">
            <v>0</v>
          </cell>
          <cell r="AH4">
            <v>0</v>
          </cell>
          <cell r="AI4">
            <v>11109</v>
          </cell>
          <cell r="AJ4">
            <v>0</v>
          </cell>
          <cell r="AK4">
            <v>0</v>
          </cell>
        </row>
        <row r="23">
          <cell r="AF23">
            <v>1000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</row>
        <row r="29">
          <cell r="AF29">
            <v>1800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</row>
        <row r="34">
          <cell r="AF34">
            <v>15700</v>
          </cell>
          <cell r="AG34">
            <v>0</v>
          </cell>
          <cell r="AH34">
            <v>0</v>
          </cell>
          <cell r="AI34">
            <v>4054.35</v>
          </cell>
          <cell r="AJ34">
            <v>0</v>
          </cell>
          <cell r="AK34">
            <v>0</v>
          </cell>
        </row>
        <row r="37">
          <cell r="AF37">
            <v>188678</v>
          </cell>
          <cell r="AG37">
            <v>0</v>
          </cell>
          <cell r="AH37">
            <v>0</v>
          </cell>
          <cell r="AI37">
            <v>36635.109999999986</v>
          </cell>
          <cell r="AJ37">
            <v>0</v>
          </cell>
          <cell r="AK37">
            <v>0</v>
          </cell>
        </row>
        <row r="95">
          <cell r="AF95">
            <v>1700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</row>
        <row r="100">
          <cell r="AF100">
            <v>7000</v>
          </cell>
          <cell r="AG100">
            <v>0</v>
          </cell>
          <cell r="AH100">
            <v>0</v>
          </cell>
          <cell r="AI100">
            <v>1809.58</v>
          </cell>
          <cell r="AJ100">
            <v>0</v>
          </cell>
          <cell r="AK100">
            <v>0</v>
          </cell>
        </row>
        <row r="106">
          <cell r="AF106">
            <v>500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</row>
      </sheetData>
      <sheetData sheetId="3">
        <row r="4">
          <cell r="AF4">
            <v>26650</v>
          </cell>
          <cell r="AG4">
            <v>0</v>
          </cell>
          <cell r="AH4">
            <v>0</v>
          </cell>
          <cell r="AI4">
            <v>8693.3799999999992</v>
          </cell>
          <cell r="AJ4">
            <v>0</v>
          </cell>
          <cell r="AK4">
            <v>0</v>
          </cell>
        </row>
        <row r="17">
          <cell r="AF17">
            <v>32050</v>
          </cell>
          <cell r="AG17">
            <v>0</v>
          </cell>
          <cell r="AH17">
            <v>0</v>
          </cell>
          <cell r="AI17">
            <v>4791.41</v>
          </cell>
          <cell r="AJ17">
            <v>0</v>
          </cell>
          <cell r="AK17">
            <v>0</v>
          </cell>
        </row>
        <row r="29">
          <cell r="AF29">
            <v>2000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</row>
        <row r="31">
          <cell r="AF31"/>
          <cell r="AG31"/>
          <cell r="AH31"/>
          <cell r="AI31"/>
          <cell r="AJ31"/>
          <cell r="AK31"/>
        </row>
      </sheetData>
      <sheetData sheetId="4">
        <row r="5">
          <cell r="AF5">
            <v>731214</v>
          </cell>
          <cell r="AG5">
            <v>70000</v>
          </cell>
          <cell r="AH5">
            <v>0</v>
          </cell>
          <cell r="AI5">
            <v>120192.05</v>
          </cell>
          <cell r="AJ5">
            <v>0</v>
          </cell>
          <cell r="AK5">
            <v>0</v>
          </cell>
        </row>
        <row r="61">
          <cell r="AF61">
            <v>183076</v>
          </cell>
          <cell r="AG61">
            <v>0</v>
          </cell>
          <cell r="AH61">
            <v>0</v>
          </cell>
          <cell r="AI61">
            <v>29003.11</v>
          </cell>
          <cell r="AJ61">
            <v>0</v>
          </cell>
          <cell r="AK61">
            <v>0</v>
          </cell>
        </row>
        <row r="84">
          <cell r="AF84">
            <v>82000</v>
          </cell>
          <cell r="AG84">
            <v>0</v>
          </cell>
          <cell r="AH84">
            <v>0</v>
          </cell>
          <cell r="AI84">
            <v>13773.62</v>
          </cell>
          <cell r="AJ84">
            <v>0</v>
          </cell>
          <cell r="AK84">
            <v>0</v>
          </cell>
        </row>
        <row r="87">
          <cell r="AF87">
            <v>83700</v>
          </cell>
          <cell r="AG87">
            <v>0</v>
          </cell>
          <cell r="AH87">
            <v>0</v>
          </cell>
          <cell r="AI87">
            <v>13694.32</v>
          </cell>
          <cell r="AJ87">
            <v>0</v>
          </cell>
          <cell r="AK87">
            <v>0</v>
          </cell>
        </row>
        <row r="95"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</row>
        <row r="97">
          <cell r="AF97">
            <v>5450</v>
          </cell>
          <cell r="AG97">
            <v>0</v>
          </cell>
          <cell r="AH97">
            <v>0</v>
          </cell>
          <cell r="AI97">
            <v>1321.5400000000002</v>
          </cell>
          <cell r="AJ97">
            <v>0</v>
          </cell>
          <cell r="AK97">
            <v>0</v>
          </cell>
        </row>
        <row r="115">
          <cell r="AF115">
            <v>0</v>
          </cell>
          <cell r="AG115">
            <v>115000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</row>
        <row r="122">
          <cell r="AF122">
            <v>137020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</row>
        <row r="125">
          <cell r="AF125">
            <v>120000</v>
          </cell>
          <cell r="AG125">
            <v>0</v>
          </cell>
          <cell r="AH125">
            <v>0</v>
          </cell>
          <cell r="AI125">
            <v>44939.09</v>
          </cell>
          <cell r="AJ125">
            <v>0</v>
          </cell>
          <cell r="AK125">
            <v>0</v>
          </cell>
        </row>
        <row r="128"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</row>
        <row r="132">
          <cell r="AF132">
            <v>6300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</row>
        <row r="134">
          <cell r="AF134">
            <v>3000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</row>
      </sheetData>
      <sheetData sheetId="5">
        <row r="5">
          <cell r="AF5">
            <v>10000</v>
          </cell>
          <cell r="AG5">
            <v>0</v>
          </cell>
          <cell r="AH5">
            <v>0</v>
          </cell>
          <cell r="AI5">
            <v>3869.92</v>
          </cell>
          <cell r="AJ5">
            <v>0</v>
          </cell>
          <cell r="AK5">
            <v>0</v>
          </cell>
        </row>
        <row r="10">
          <cell r="AF10">
            <v>1392298</v>
          </cell>
          <cell r="AG10">
            <v>0</v>
          </cell>
          <cell r="AH10">
            <v>0</v>
          </cell>
          <cell r="AI10">
            <v>1419.02</v>
          </cell>
          <cell r="AJ10">
            <v>0</v>
          </cell>
          <cell r="AK10">
            <v>0</v>
          </cell>
        </row>
        <row r="26"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</row>
        <row r="29"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</row>
        <row r="31">
          <cell r="AF31">
            <v>225500</v>
          </cell>
          <cell r="AG31">
            <v>0</v>
          </cell>
          <cell r="AH31">
            <v>0</v>
          </cell>
          <cell r="AI31">
            <v>15142.43</v>
          </cell>
          <cell r="AJ31">
            <v>0</v>
          </cell>
          <cell r="AK31">
            <v>0</v>
          </cell>
        </row>
      </sheetData>
      <sheetData sheetId="6">
        <row r="5"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</row>
        <row r="7">
          <cell r="AF7">
            <v>0</v>
          </cell>
          <cell r="AG7">
            <v>227000</v>
          </cell>
          <cell r="AH7">
            <v>0</v>
          </cell>
          <cell r="AI7">
            <v>0</v>
          </cell>
          <cell r="AJ7">
            <v>37816.660000000003</v>
          </cell>
          <cell r="AK7">
            <v>0</v>
          </cell>
        </row>
        <row r="15">
          <cell r="AF15">
            <v>85000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</row>
        <row r="17">
          <cell r="AF17">
            <v>290000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</row>
        <row r="19">
          <cell r="AF19">
            <v>81162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</row>
        <row r="26">
          <cell r="AF26">
            <v>27984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</row>
        <row r="28">
          <cell r="AF28">
            <v>10000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</row>
        <row r="31"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</row>
        <row r="33">
          <cell r="AF33">
            <v>50000</v>
          </cell>
          <cell r="AG33">
            <v>1713000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</row>
        <row r="36">
          <cell r="AF36">
            <v>0</v>
          </cell>
          <cell r="AG36">
            <v>12500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</row>
        <row r="39">
          <cell r="AF39">
            <v>10000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</row>
      </sheetData>
      <sheetData sheetId="7">
        <row r="4">
          <cell r="AF4">
            <v>190000</v>
          </cell>
          <cell r="AG4">
            <v>0</v>
          </cell>
          <cell r="AH4">
            <v>0</v>
          </cell>
          <cell r="AI4">
            <v>38000</v>
          </cell>
          <cell r="AJ4">
            <v>0</v>
          </cell>
          <cell r="AK4">
            <v>0</v>
          </cell>
        </row>
        <row r="7">
          <cell r="AF7">
            <v>5000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</row>
      </sheetData>
      <sheetData sheetId="8">
        <row r="4">
          <cell r="AF4">
            <v>6000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</row>
        <row r="20">
          <cell r="AF20">
            <v>315900</v>
          </cell>
          <cell r="AG20">
            <v>2154</v>
          </cell>
          <cell r="AH20">
            <v>0</v>
          </cell>
          <cell r="AI20">
            <v>51949</v>
          </cell>
          <cell r="AJ20">
            <v>2153.9</v>
          </cell>
          <cell r="AK20">
            <v>0</v>
          </cell>
        </row>
        <row r="23">
          <cell r="AF23">
            <v>474830</v>
          </cell>
          <cell r="AG23">
            <v>0</v>
          </cell>
          <cell r="AH23">
            <v>0</v>
          </cell>
          <cell r="AI23">
            <v>82713</v>
          </cell>
          <cell r="AJ23">
            <v>0</v>
          </cell>
          <cell r="AK23">
            <v>0</v>
          </cell>
        </row>
        <row r="26">
          <cell r="AF26">
            <v>731000</v>
          </cell>
          <cell r="AG26">
            <v>0</v>
          </cell>
          <cell r="AH26">
            <v>0</v>
          </cell>
          <cell r="AI26">
            <v>121641</v>
          </cell>
          <cell r="AJ26">
            <v>0</v>
          </cell>
          <cell r="AK26">
            <v>0</v>
          </cell>
        </row>
        <row r="29">
          <cell r="AF29"/>
          <cell r="AG29"/>
          <cell r="AH29"/>
          <cell r="AI29"/>
          <cell r="AJ29"/>
          <cell r="AK29"/>
        </row>
        <row r="30">
          <cell r="AF30">
            <v>358680</v>
          </cell>
          <cell r="AG30">
            <v>0</v>
          </cell>
          <cell r="AH30">
            <v>0</v>
          </cell>
          <cell r="AI30">
            <v>61315</v>
          </cell>
          <cell r="AJ30">
            <v>0</v>
          </cell>
          <cell r="AK30">
            <v>0</v>
          </cell>
        </row>
        <row r="33">
          <cell r="AF33">
            <v>383410</v>
          </cell>
          <cell r="AG33">
            <v>0</v>
          </cell>
          <cell r="AH33">
            <v>0</v>
          </cell>
          <cell r="AI33">
            <v>63733</v>
          </cell>
          <cell r="AJ33">
            <v>0</v>
          </cell>
          <cell r="AK33">
            <v>0</v>
          </cell>
        </row>
        <row r="36">
          <cell r="AF36">
            <v>392180</v>
          </cell>
          <cell r="AG36">
            <v>4027</v>
          </cell>
          <cell r="AH36">
            <v>0</v>
          </cell>
          <cell r="AI36">
            <v>64813</v>
          </cell>
          <cell r="AJ36">
            <v>4026.77</v>
          </cell>
          <cell r="AK36">
            <v>0</v>
          </cell>
        </row>
        <row r="39">
          <cell r="AF39">
            <v>85500</v>
          </cell>
          <cell r="AG39"/>
          <cell r="AH39"/>
          <cell r="AI39"/>
          <cell r="AJ39"/>
          <cell r="AK39"/>
        </row>
        <row r="41">
          <cell r="AF41">
            <v>784558</v>
          </cell>
          <cell r="AG41">
            <v>550000</v>
          </cell>
          <cell r="AH41">
            <v>0</v>
          </cell>
          <cell r="AI41">
            <v>127442</v>
          </cell>
          <cell r="AJ41">
            <v>100000</v>
          </cell>
          <cell r="AK41">
            <v>0</v>
          </cell>
        </row>
        <row r="45">
          <cell r="AF45">
            <v>1099700</v>
          </cell>
          <cell r="AG45">
            <v>0</v>
          </cell>
          <cell r="AH45">
            <v>0</v>
          </cell>
          <cell r="AI45">
            <v>180180</v>
          </cell>
          <cell r="AJ45">
            <v>0</v>
          </cell>
          <cell r="AK45">
            <v>0</v>
          </cell>
        </row>
        <row r="49">
          <cell r="AF49">
            <v>1947926</v>
          </cell>
          <cell r="AG49">
            <v>0</v>
          </cell>
          <cell r="AH49">
            <v>0</v>
          </cell>
          <cell r="AI49">
            <v>321055</v>
          </cell>
          <cell r="AJ49">
            <v>0</v>
          </cell>
          <cell r="AK49">
            <v>0</v>
          </cell>
        </row>
        <row r="54">
          <cell r="AF54">
            <v>1636850</v>
          </cell>
          <cell r="AG54">
            <v>0</v>
          </cell>
          <cell r="AH54">
            <v>0</v>
          </cell>
          <cell r="AI54">
            <v>268969</v>
          </cell>
          <cell r="AJ54">
            <v>0</v>
          </cell>
          <cell r="AK54">
            <v>0</v>
          </cell>
        </row>
        <row r="57">
          <cell r="AF57">
            <v>1313660</v>
          </cell>
          <cell r="AG57">
            <v>0</v>
          </cell>
          <cell r="AH57">
            <v>0</v>
          </cell>
          <cell r="AI57">
            <v>215658</v>
          </cell>
          <cell r="AJ57">
            <v>0</v>
          </cell>
          <cell r="AK57">
            <v>0</v>
          </cell>
        </row>
        <row r="60">
          <cell r="AF60">
            <v>760489</v>
          </cell>
          <cell r="AG60">
            <v>0</v>
          </cell>
          <cell r="AH60">
            <v>0</v>
          </cell>
          <cell r="AI60">
            <v>124539</v>
          </cell>
          <cell r="AJ60">
            <v>0</v>
          </cell>
          <cell r="AK60">
            <v>0</v>
          </cell>
        </row>
        <row r="65">
          <cell r="AF65">
            <v>785500</v>
          </cell>
          <cell r="AG65"/>
          <cell r="AH65"/>
          <cell r="AI65">
            <v>134591</v>
          </cell>
          <cell r="AJ65"/>
          <cell r="AK65"/>
        </row>
        <row r="66">
          <cell r="AF66">
            <v>287370</v>
          </cell>
          <cell r="AG66"/>
          <cell r="AH66"/>
          <cell r="AI66">
            <v>53397</v>
          </cell>
          <cell r="AJ66"/>
          <cell r="AK66"/>
        </row>
        <row r="67">
          <cell r="AF67">
            <v>1357380</v>
          </cell>
          <cell r="AG67">
            <v>0</v>
          </cell>
          <cell r="AH67">
            <v>0</v>
          </cell>
          <cell r="AI67">
            <v>369562.84</v>
          </cell>
          <cell r="AJ67">
            <v>0</v>
          </cell>
          <cell r="AK67">
            <v>0</v>
          </cell>
        </row>
        <row r="91">
          <cell r="AF91">
            <v>797540</v>
          </cell>
          <cell r="AG91"/>
          <cell r="AH91"/>
          <cell r="AI91">
            <v>101437.28</v>
          </cell>
          <cell r="AJ91"/>
          <cell r="AK91"/>
        </row>
        <row r="92">
          <cell r="AF92">
            <v>339792</v>
          </cell>
          <cell r="AG92">
            <v>23819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</row>
        <row r="99">
          <cell r="AF99">
            <v>1256695</v>
          </cell>
          <cell r="AG99"/>
          <cell r="AH99"/>
          <cell r="AI99">
            <v>626424.65</v>
          </cell>
          <cell r="AJ99"/>
          <cell r="AK99"/>
        </row>
      </sheetData>
      <sheetData sheetId="9">
        <row r="4">
          <cell r="AF4">
            <v>5000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</row>
        <row r="12">
          <cell r="AF12">
            <v>86576</v>
          </cell>
          <cell r="AG12">
            <v>0</v>
          </cell>
          <cell r="AH12">
            <v>0</v>
          </cell>
          <cell r="AI12">
            <v>20686.349999999999</v>
          </cell>
          <cell r="AJ12">
            <v>0</v>
          </cell>
          <cell r="AK12">
            <v>0</v>
          </cell>
        </row>
        <row r="32">
          <cell r="AF32">
            <v>80217</v>
          </cell>
          <cell r="AG32">
            <v>0</v>
          </cell>
          <cell r="AH32">
            <v>0</v>
          </cell>
          <cell r="AI32">
            <v>10520.96</v>
          </cell>
          <cell r="AJ32">
            <v>0</v>
          </cell>
          <cell r="AK32">
            <v>0</v>
          </cell>
        </row>
        <row r="54">
          <cell r="AF54">
            <v>33450</v>
          </cell>
          <cell r="AG54">
            <v>0</v>
          </cell>
          <cell r="AH54">
            <v>0</v>
          </cell>
          <cell r="AI54">
            <v>7300.5400000000009</v>
          </cell>
          <cell r="AJ54">
            <v>0</v>
          </cell>
          <cell r="AK54">
            <v>0</v>
          </cell>
        </row>
        <row r="66">
          <cell r="AF66">
            <v>237700</v>
          </cell>
          <cell r="AG66">
            <v>0</v>
          </cell>
          <cell r="AH66">
            <v>0</v>
          </cell>
          <cell r="AI66">
            <v>52838.67</v>
          </cell>
          <cell r="AJ66">
            <v>0</v>
          </cell>
          <cell r="AK66">
            <v>0</v>
          </cell>
        </row>
        <row r="89">
          <cell r="AF89">
            <v>13350</v>
          </cell>
          <cell r="AG89">
            <v>0</v>
          </cell>
          <cell r="AH89">
            <v>0</v>
          </cell>
          <cell r="AI89">
            <v>310.12</v>
          </cell>
          <cell r="AJ89">
            <v>0</v>
          </cell>
          <cell r="AK89">
            <v>0</v>
          </cell>
        </row>
        <row r="97">
          <cell r="AF97">
            <v>1000</v>
          </cell>
          <cell r="AG97">
            <v>0</v>
          </cell>
          <cell r="AH97">
            <v>0</v>
          </cell>
          <cell r="AI97">
            <v>167.8</v>
          </cell>
          <cell r="AJ97">
            <v>0</v>
          </cell>
          <cell r="AK97">
            <v>0</v>
          </cell>
        </row>
        <row r="103">
          <cell r="AF103">
            <v>20350</v>
          </cell>
          <cell r="AG103">
            <v>0</v>
          </cell>
          <cell r="AH103">
            <v>0</v>
          </cell>
          <cell r="AI103">
            <v>2782.36</v>
          </cell>
          <cell r="AJ103">
            <v>0</v>
          </cell>
          <cell r="AK103">
            <v>0</v>
          </cell>
        </row>
        <row r="111"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</row>
      </sheetData>
      <sheetData sheetId="10">
        <row r="4">
          <cell r="AF4">
            <v>13623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</row>
        <row r="20">
          <cell r="AF20">
            <v>200500</v>
          </cell>
          <cell r="AG20">
            <v>0</v>
          </cell>
          <cell r="AH20">
            <v>0</v>
          </cell>
          <cell r="AI20">
            <v>31597.75</v>
          </cell>
          <cell r="AJ20">
            <v>0</v>
          </cell>
          <cell r="AK20">
            <v>0</v>
          </cell>
        </row>
        <row r="27">
          <cell r="AF27">
            <v>10700</v>
          </cell>
          <cell r="AG27">
            <v>27250</v>
          </cell>
          <cell r="AH27">
            <v>0</v>
          </cell>
          <cell r="AI27">
            <v>781.65</v>
          </cell>
          <cell r="AJ27">
            <v>0</v>
          </cell>
          <cell r="AK27">
            <v>0</v>
          </cell>
        </row>
        <row r="37">
          <cell r="AF37">
            <v>781883</v>
          </cell>
          <cell r="AG37">
            <v>358000</v>
          </cell>
          <cell r="AH37">
            <v>0</v>
          </cell>
          <cell r="AI37">
            <v>92844.969999999987</v>
          </cell>
          <cell r="AJ37">
            <v>0</v>
          </cell>
          <cell r="AK37">
            <v>0</v>
          </cell>
        </row>
        <row r="126">
          <cell r="AF126">
            <v>14656</v>
          </cell>
          <cell r="AG126">
            <v>0</v>
          </cell>
          <cell r="AH126">
            <v>0</v>
          </cell>
          <cell r="AI126">
            <v>3288.14</v>
          </cell>
          <cell r="AJ126">
            <v>0</v>
          </cell>
          <cell r="AK126">
            <v>0</v>
          </cell>
        </row>
        <row r="141">
          <cell r="AF141">
            <v>500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</row>
        <row r="144"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</row>
      </sheetData>
      <sheetData sheetId="11">
        <row r="5">
          <cell r="AF5">
            <v>370199</v>
          </cell>
          <cell r="AG5">
            <v>0</v>
          </cell>
          <cell r="AH5">
            <v>0</v>
          </cell>
          <cell r="AI5">
            <v>12632.35</v>
          </cell>
          <cell r="AJ5">
            <v>0</v>
          </cell>
          <cell r="AK5">
            <v>0</v>
          </cell>
        </row>
        <row r="24">
          <cell r="AF24">
            <v>6250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</row>
        <row r="26">
          <cell r="AF26">
            <v>500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</row>
        <row r="43">
          <cell r="AF43">
            <v>800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</row>
        <row r="47">
          <cell r="AF47">
            <v>3500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</row>
        <row r="50">
          <cell r="AF50">
            <v>29800</v>
          </cell>
          <cell r="AG50">
            <v>0</v>
          </cell>
          <cell r="AH50">
            <v>0</v>
          </cell>
          <cell r="AI50">
            <v>1539.67</v>
          </cell>
          <cell r="AJ50">
            <v>0</v>
          </cell>
          <cell r="AK50">
            <v>0</v>
          </cell>
        </row>
        <row r="71">
          <cell r="AF71">
            <v>5000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</row>
        <row r="73">
          <cell r="AF73">
            <v>42500</v>
          </cell>
          <cell r="AG73">
            <v>0</v>
          </cell>
          <cell r="AH73">
            <v>0</v>
          </cell>
          <cell r="AI73">
            <v>6445.93</v>
          </cell>
          <cell r="AJ73">
            <v>0</v>
          </cell>
          <cell r="AK73">
            <v>0</v>
          </cell>
        </row>
        <row r="77">
          <cell r="AF77">
            <v>31438</v>
          </cell>
          <cell r="AG77">
            <v>17600</v>
          </cell>
          <cell r="AH77">
            <v>0</v>
          </cell>
          <cell r="AI77">
            <v>6018.72</v>
          </cell>
          <cell r="AJ77">
            <v>0</v>
          </cell>
          <cell r="AK77">
            <v>0</v>
          </cell>
        </row>
        <row r="105"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</row>
      </sheetData>
      <sheetData sheetId="12">
        <row r="5">
          <cell r="AF5">
            <v>27800</v>
          </cell>
          <cell r="AG5">
            <v>0</v>
          </cell>
          <cell r="AH5">
            <v>0</v>
          </cell>
          <cell r="AI5">
            <v>3475</v>
          </cell>
          <cell r="AJ5">
            <v>0</v>
          </cell>
          <cell r="AK5">
            <v>0</v>
          </cell>
        </row>
        <row r="8">
          <cell r="AF8"/>
          <cell r="AG8"/>
          <cell r="AH8"/>
          <cell r="AI8"/>
          <cell r="AJ8"/>
          <cell r="AK8"/>
        </row>
        <row r="9">
          <cell r="AF9">
            <v>11000</v>
          </cell>
          <cell r="AG9">
            <v>0</v>
          </cell>
          <cell r="AH9">
            <v>0</v>
          </cell>
          <cell r="AI9">
            <v>840</v>
          </cell>
          <cell r="AJ9">
            <v>0</v>
          </cell>
          <cell r="AK9">
            <v>0</v>
          </cell>
        </row>
        <row r="17">
          <cell r="AF17">
            <v>88220</v>
          </cell>
          <cell r="AG17">
            <v>0</v>
          </cell>
          <cell r="AH17">
            <v>0</v>
          </cell>
          <cell r="AI17">
            <v>22054</v>
          </cell>
          <cell r="AJ17">
            <v>0</v>
          </cell>
          <cell r="AK17">
            <v>0</v>
          </cell>
        </row>
        <row r="21">
          <cell r="AF21">
            <v>40220</v>
          </cell>
          <cell r="AG21">
            <v>0</v>
          </cell>
          <cell r="AH21">
            <v>0</v>
          </cell>
          <cell r="AI21">
            <v>5027</v>
          </cell>
          <cell r="AJ21">
            <v>0</v>
          </cell>
          <cell r="AK21">
            <v>0</v>
          </cell>
        </row>
        <row r="24"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</row>
        <row r="26">
          <cell r="AF26">
            <v>111730</v>
          </cell>
          <cell r="AG26">
            <v>0</v>
          </cell>
          <cell r="AH26">
            <v>0</v>
          </cell>
          <cell r="AI26">
            <v>24976.84</v>
          </cell>
          <cell r="AJ26">
            <v>0</v>
          </cell>
          <cell r="AK26">
            <v>0</v>
          </cell>
        </row>
        <row r="30">
          <cell r="AF30">
            <v>58270</v>
          </cell>
          <cell r="AG30">
            <v>0</v>
          </cell>
          <cell r="AH30">
            <v>0</v>
          </cell>
          <cell r="AI30">
            <v>7284</v>
          </cell>
          <cell r="AJ30">
            <v>0</v>
          </cell>
          <cell r="AK30">
            <v>0</v>
          </cell>
        </row>
        <row r="33"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</row>
        <row r="35">
          <cell r="AF35">
            <v>1490000</v>
          </cell>
          <cell r="AG35">
            <v>10000</v>
          </cell>
          <cell r="AH35">
            <v>0</v>
          </cell>
          <cell r="AI35">
            <v>304219.31</v>
          </cell>
          <cell r="AJ35">
            <v>0</v>
          </cell>
          <cell r="AK35">
            <v>0</v>
          </cell>
        </row>
        <row r="50">
          <cell r="AF50">
            <v>260160</v>
          </cell>
          <cell r="AG50">
            <v>0</v>
          </cell>
          <cell r="AH50">
            <v>0</v>
          </cell>
          <cell r="AI50">
            <v>61781.919999999998</v>
          </cell>
          <cell r="AJ50">
            <v>0</v>
          </cell>
          <cell r="AK50">
            <v>0</v>
          </cell>
        </row>
        <row r="55">
          <cell r="AF55">
            <v>45000</v>
          </cell>
          <cell r="AG55">
            <v>0</v>
          </cell>
          <cell r="AH55">
            <v>0</v>
          </cell>
          <cell r="AI55">
            <v>11095.89</v>
          </cell>
          <cell r="AJ55">
            <v>0</v>
          </cell>
          <cell r="AK55">
            <v>0</v>
          </cell>
        </row>
        <row r="59">
          <cell r="AF59">
            <v>5950</v>
          </cell>
          <cell r="AG59">
            <v>0</v>
          </cell>
          <cell r="AH59">
            <v>0</v>
          </cell>
          <cell r="AI59">
            <v>744</v>
          </cell>
          <cell r="AJ59">
            <v>0</v>
          </cell>
          <cell r="AK59">
            <v>0</v>
          </cell>
        </row>
        <row r="62">
          <cell r="AF62">
            <v>76500</v>
          </cell>
          <cell r="AG62">
            <v>0</v>
          </cell>
          <cell r="AH62">
            <v>0</v>
          </cell>
          <cell r="AI62">
            <v>18863.02</v>
          </cell>
          <cell r="AJ62">
            <v>0</v>
          </cell>
          <cell r="AK62">
            <v>0</v>
          </cell>
        </row>
        <row r="65">
          <cell r="AF65">
            <v>8120</v>
          </cell>
          <cell r="AG65">
            <v>0</v>
          </cell>
          <cell r="AH65">
            <v>0</v>
          </cell>
          <cell r="AI65">
            <v>1015</v>
          </cell>
          <cell r="AJ65">
            <v>0</v>
          </cell>
          <cell r="AK65">
            <v>0</v>
          </cell>
        </row>
        <row r="67">
          <cell r="AF67">
            <v>1000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</row>
        <row r="79">
          <cell r="AF79">
            <v>40630</v>
          </cell>
          <cell r="AG79">
            <v>0</v>
          </cell>
          <cell r="AH79">
            <v>0</v>
          </cell>
          <cell r="AI79">
            <v>9.8000000000000007</v>
          </cell>
          <cell r="AJ79">
            <v>0</v>
          </cell>
          <cell r="AK79">
            <v>0</v>
          </cell>
        </row>
        <row r="104">
          <cell r="AF104">
            <v>15000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</row>
        <row r="106">
          <cell r="AF106">
            <v>154030</v>
          </cell>
          <cell r="AG106">
            <v>0</v>
          </cell>
          <cell r="AH106">
            <v>0</v>
          </cell>
          <cell r="AI106">
            <v>38844</v>
          </cell>
          <cell r="AJ106">
            <v>0</v>
          </cell>
          <cell r="AK106">
            <v>0</v>
          </cell>
        </row>
        <row r="112">
          <cell r="AF112">
            <v>100000</v>
          </cell>
          <cell r="AG112">
            <v>0</v>
          </cell>
          <cell r="AH112">
            <v>0</v>
          </cell>
          <cell r="AI112">
            <v>19205</v>
          </cell>
          <cell r="AJ112">
            <v>0</v>
          </cell>
          <cell r="AK112">
            <v>0</v>
          </cell>
        </row>
      </sheetData>
      <sheetData sheetId="13">
        <row r="24">
          <cell r="AF24">
            <v>524645</v>
          </cell>
          <cell r="AG24">
            <v>0</v>
          </cell>
          <cell r="AH24">
            <v>218000</v>
          </cell>
          <cell r="AI24">
            <v>92981.02</v>
          </cell>
          <cell r="AJ24">
            <v>0</v>
          </cell>
          <cell r="AK24">
            <v>38074.9</v>
          </cell>
        </row>
      </sheetData>
      <sheetData sheetId="14">
        <row r="4">
          <cell r="AF4">
            <v>2796849</v>
          </cell>
          <cell r="AG4">
            <v>50000</v>
          </cell>
          <cell r="AH4">
            <v>0</v>
          </cell>
          <cell r="AI4">
            <v>422060.28</v>
          </cell>
          <cell r="AJ4">
            <v>0</v>
          </cell>
          <cell r="AK4">
            <v>0</v>
          </cell>
        </row>
        <row r="102">
          <cell r="AF102">
            <v>452514</v>
          </cell>
          <cell r="AG102">
            <v>33950</v>
          </cell>
          <cell r="AH102"/>
          <cell r="AI102">
            <v>452502.95</v>
          </cell>
          <cell r="AJ102">
            <v>33950</v>
          </cell>
          <cell r="AK102"/>
        </row>
        <row r="103">
          <cell r="AF103">
            <v>314825</v>
          </cell>
          <cell r="AG103">
            <v>0</v>
          </cell>
          <cell r="AH103">
            <v>1061200</v>
          </cell>
          <cell r="AI103">
            <v>28766.28</v>
          </cell>
          <cell r="AJ103">
            <v>0</v>
          </cell>
          <cell r="AK103">
            <v>0</v>
          </cell>
        </row>
      </sheetData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Plánovanie, manažment a kontr"/>
      <sheetName val="2. Propagácia a marketing"/>
      <sheetName val="3.Interné služby"/>
      <sheetName val="4.Služby občanov"/>
      <sheetName val="5.Bezpečnosť, právo a por."/>
      <sheetName val="6.Odpadové hospodárstvo"/>
      <sheetName val="7.Komunikácie"/>
      <sheetName val="8.Doprava"/>
      <sheetName val="9. Vzdelávanie"/>
      <sheetName val="10. Šport"/>
      <sheetName val="11. Kultúra"/>
      <sheetName val="12. Prostredie pre život"/>
      <sheetName val="13. Sociálna starostlivosť"/>
      <sheetName val="14. Bývanie"/>
      <sheetName val="15. Administratíva"/>
      <sheetName val="List1"/>
    </sheetNames>
    <sheetDataSet>
      <sheetData sheetId="0" refreshError="1">
        <row r="5">
          <cell r="H5">
            <v>39379</v>
          </cell>
          <cell r="I5">
            <v>0</v>
          </cell>
          <cell r="J5">
            <v>0</v>
          </cell>
        </row>
        <row r="16">
          <cell r="H16">
            <v>26321</v>
          </cell>
          <cell r="I16">
            <v>0</v>
          </cell>
          <cell r="J16">
            <v>0</v>
          </cell>
        </row>
        <row r="27">
          <cell r="H27">
            <v>34932</v>
          </cell>
          <cell r="I27">
            <v>0</v>
          </cell>
          <cell r="J27">
            <v>0</v>
          </cell>
        </row>
        <row r="31">
          <cell r="H31">
            <v>0</v>
          </cell>
          <cell r="I31">
            <v>0</v>
          </cell>
          <cell r="J31">
            <v>0</v>
          </cell>
        </row>
        <row r="35">
          <cell r="H35">
            <v>2046</v>
          </cell>
          <cell r="I35">
            <v>0</v>
          </cell>
          <cell r="J35">
            <v>0</v>
          </cell>
        </row>
        <row r="47">
          <cell r="H47">
            <v>10904</v>
          </cell>
          <cell r="I47">
            <v>0</v>
          </cell>
          <cell r="J47">
            <v>0</v>
          </cell>
        </row>
        <row r="50">
          <cell r="H50">
            <v>9650</v>
          </cell>
          <cell r="I50">
            <v>22568</v>
          </cell>
          <cell r="J50">
            <v>0</v>
          </cell>
        </row>
        <row r="62">
          <cell r="H62">
            <v>44354</v>
          </cell>
          <cell r="I62">
            <v>0</v>
          </cell>
          <cell r="J62">
            <v>0</v>
          </cell>
        </row>
        <row r="72">
          <cell r="H72">
            <v>3600</v>
          </cell>
          <cell r="I72">
            <v>0</v>
          </cell>
          <cell r="J72">
            <v>0</v>
          </cell>
        </row>
        <row r="75">
          <cell r="H75">
            <v>8366</v>
          </cell>
          <cell r="I75">
            <v>0</v>
          </cell>
          <cell r="J75">
            <v>0</v>
          </cell>
        </row>
        <row r="79">
          <cell r="H79">
            <v>0</v>
          </cell>
          <cell r="I79">
            <v>0</v>
          </cell>
          <cell r="J79">
            <v>0</v>
          </cell>
        </row>
      </sheetData>
      <sheetData sheetId="1" refreshError="1">
        <row r="5">
          <cell r="H5">
            <v>130</v>
          </cell>
          <cell r="I5">
            <v>0</v>
          </cell>
          <cell r="J5">
            <v>0</v>
          </cell>
        </row>
        <row r="7">
          <cell r="H7">
            <v>1000</v>
          </cell>
          <cell r="I7">
            <v>0</v>
          </cell>
          <cell r="J7">
            <v>0</v>
          </cell>
        </row>
        <row r="11">
          <cell r="H11">
            <v>5765</v>
          </cell>
          <cell r="I11">
            <v>0</v>
          </cell>
          <cell r="J11">
            <v>0</v>
          </cell>
        </row>
        <row r="19">
          <cell r="H19">
            <v>1000</v>
          </cell>
          <cell r="I19">
            <v>0</v>
          </cell>
          <cell r="J19">
            <v>0</v>
          </cell>
        </row>
        <row r="21">
          <cell r="H21">
            <v>0</v>
          </cell>
          <cell r="I21">
            <v>0</v>
          </cell>
          <cell r="J21">
            <v>0</v>
          </cell>
        </row>
        <row r="24">
          <cell r="H24">
            <v>0</v>
          </cell>
          <cell r="I24">
            <v>0</v>
          </cell>
          <cell r="J24">
            <v>0</v>
          </cell>
        </row>
        <row r="26">
          <cell r="H26">
            <v>1480</v>
          </cell>
          <cell r="I26">
            <v>0</v>
          </cell>
          <cell r="J26">
            <v>0</v>
          </cell>
        </row>
        <row r="28">
          <cell r="H28">
            <v>0</v>
          </cell>
          <cell r="I28">
            <v>0</v>
          </cell>
          <cell r="J28">
            <v>0</v>
          </cell>
        </row>
        <row r="32">
          <cell r="H32">
            <v>3580</v>
          </cell>
          <cell r="I32">
            <v>0</v>
          </cell>
          <cell r="J32">
            <v>0</v>
          </cell>
        </row>
        <row r="54">
          <cell r="H54">
            <v>570</v>
          </cell>
        </row>
        <row r="60">
          <cell r="H60">
            <v>1000</v>
          </cell>
        </row>
      </sheetData>
      <sheetData sheetId="2" refreshError="1">
        <row r="4">
          <cell r="H4">
            <v>46864</v>
          </cell>
          <cell r="I4">
            <v>34000</v>
          </cell>
          <cell r="J4">
            <v>0</v>
          </cell>
        </row>
        <row r="31">
          <cell r="H31">
            <v>10900</v>
          </cell>
          <cell r="I31">
            <v>0</v>
          </cell>
          <cell r="J31">
            <v>0</v>
          </cell>
        </row>
        <row r="37">
          <cell r="H37">
            <v>3250</v>
          </cell>
          <cell r="I37">
            <v>0</v>
          </cell>
          <cell r="J37">
            <v>0</v>
          </cell>
        </row>
        <row r="43">
          <cell r="H43">
            <v>500</v>
          </cell>
          <cell r="I43">
            <v>0</v>
          </cell>
          <cell r="J43">
            <v>0</v>
          </cell>
        </row>
        <row r="47">
          <cell r="I47">
            <v>0</v>
          </cell>
          <cell r="J47">
            <v>0</v>
          </cell>
        </row>
        <row r="99">
          <cell r="H99">
            <v>4000</v>
          </cell>
        </row>
        <row r="101">
          <cell r="H101">
            <v>3700</v>
          </cell>
        </row>
        <row r="108">
          <cell r="H108">
            <v>1200</v>
          </cell>
        </row>
      </sheetData>
      <sheetData sheetId="3" refreshError="1">
        <row r="4">
          <cell r="H4">
            <v>15600</v>
          </cell>
          <cell r="I4">
            <v>0</v>
          </cell>
          <cell r="J4">
            <v>0</v>
          </cell>
        </row>
        <row r="18">
          <cell r="H18">
            <v>16737</v>
          </cell>
          <cell r="I18">
            <v>0</v>
          </cell>
          <cell r="J18">
            <v>0</v>
          </cell>
        </row>
        <row r="26">
          <cell r="H26">
            <v>200</v>
          </cell>
        </row>
        <row r="28">
          <cell r="H28">
            <v>10</v>
          </cell>
        </row>
      </sheetData>
      <sheetData sheetId="4" refreshError="1">
        <row r="5">
          <cell r="H5">
            <v>326718</v>
          </cell>
          <cell r="I5">
            <v>0</v>
          </cell>
          <cell r="J5">
            <v>0</v>
          </cell>
        </row>
        <row r="49">
          <cell r="H49">
            <v>67861</v>
          </cell>
          <cell r="I49">
            <v>3050</v>
          </cell>
          <cell r="J49">
            <v>0</v>
          </cell>
        </row>
        <row r="65">
          <cell r="I65">
            <v>3050</v>
          </cell>
        </row>
        <row r="66">
          <cell r="H66">
            <v>36887</v>
          </cell>
        </row>
        <row r="69">
          <cell r="H69">
            <v>37517</v>
          </cell>
          <cell r="I69">
            <v>0</v>
          </cell>
        </row>
        <row r="77">
          <cell r="H77">
            <v>0</v>
          </cell>
        </row>
        <row r="79">
          <cell r="H79">
            <v>1650</v>
          </cell>
        </row>
        <row r="94">
          <cell r="I94">
            <v>64679</v>
          </cell>
          <cell r="J94">
            <v>0</v>
          </cell>
        </row>
        <row r="95">
          <cell r="H95">
            <v>187042</v>
          </cell>
        </row>
        <row r="101">
          <cell r="H101">
            <v>74900</v>
          </cell>
        </row>
        <row r="102">
          <cell r="I102">
            <v>0</v>
          </cell>
          <cell r="J102">
            <v>0</v>
          </cell>
        </row>
        <row r="105">
          <cell r="I105">
            <v>0</v>
          </cell>
          <cell r="J105">
            <v>0</v>
          </cell>
        </row>
        <row r="109">
          <cell r="I109">
            <v>0</v>
          </cell>
          <cell r="J109">
            <v>0</v>
          </cell>
        </row>
        <row r="110">
          <cell r="H110">
            <v>1300</v>
          </cell>
        </row>
        <row r="111">
          <cell r="I111">
            <v>0</v>
          </cell>
          <cell r="J111">
            <v>0</v>
          </cell>
        </row>
      </sheetData>
      <sheetData sheetId="5" refreshError="1">
        <row r="5">
          <cell r="H5">
            <v>850</v>
          </cell>
          <cell r="I5">
            <v>5200</v>
          </cell>
          <cell r="J5">
            <v>0</v>
          </cell>
        </row>
        <row r="10">
          <cell r="H10">
            <v>558000</v>
          </cell>
          <cell r="I10">
            <v>0</v>
          </cell>
          <cell r="J10">
            <v>0</v>
          </cell>
        </row>
        <row r="15">
          <cell r="H15">
            <v>86950</v>
          </cell>
          <cell r="I15">
            <v>0</v>
          </cell>
          <cell r="J15">
            <v>0</v>
          </cell>
        </row>
        <row r="18">
          <cell r="H18">
            <v>13700</v>
          </cell>
          <cell r="I18">
            <v>0</v>
          </cell>
          <cell r="J18">
            <v>0</v>
          </cell>
        </row>
        <row r="20">
          <cell r="H20">
            <v>84350</v>
          </cell>
          <cell r="I20">
            <v>0</v>
          </cell>
          <cell r="J20">
            <v>0</v>
          </cell>
        </row>
      </sheetData>
      <sheetData sheetId="6" refreshError="1">
        <row r="5">
          <cell r="H5">
            <v>0</v>
          </cell>
          <cell r="I5">
            <v>0</v>
          </cell>
          <cell r="J5">
            <v>0</v>
          </cell>
        </row>
        <row r="7">
          <cell r="H7">
            <v>91205</v>
          </cell>
          <cell r="I7">
            <v>8850</v>
          </cell>
          <cell r="J7">
            <v>393048</v>
          </cell>
        </row>
        <row r="21">
          <cell r="H21">
            <v>79000</v>
          </cell>
          <cell r="I21">
            <v>0</v>
          </cell>
          <cell r="J21">
            <v>0</v>
          </cell>
        </row>
        <row r="24">
          <cell r="H24">
            <v>82000</v>
          </cell>
          <cell r="I24">
            <v>0</v>
          </cell>
          <cell r="J24">
            <v>0</v>
          </cell>
        </row>
        <row r="27">
          <cell r="H27">
            <v>96150</v>
          </cell>
          <cell r="I27">
            <v>0</v>
          </cell>
          <cell r="J27">
            <v>0</v>
          </cell>
        </row>
        <row r="31">
          <cell r="H31">
            <v>10350</v>
          </cell>
          <cell r="I31">
            <v>0</v>
          </cell>
          <cell r="J31">
            <v>0</v>
          </cell>
        </row>
        <row r="35">
          <cell r="H35">
            <v>10000</v>
          </cell>
          <cell r="I35">
            <v>0</v>
          </cell>
          <cell r="J35">
            <v>0</v>
          </cell>
        </row>
        <row r="39">
          <cell r="H39">
            <v>0</v>
          </cell>
          <cell r="I39">
            <v>120000</v>
          </cell>
          <cell r="J39">
            <v>0</v>
          </cell>
        </row>
        <row r="41">
          <cell r="H41">
            <v>9000</v>
          </cell>
          <cell r="I41">
            <v>0</v>
          </cell>
          <cell r="J41">
            <v>0</v>
          </cell>
        </row>
        <row r="44">
          <cell r="H44">
            <v>0</v>
          </cell>
          <cell r="I44">
            <v>0</v>
          </cell>
          <cell r="J44">
            <v>0</v>
          </cell>
        </row>
        <row r="47">
          <cell r="H47">
            <v>0</v>
          </cell>
          <cell r="I47">
            <v>0</v>
          </cell>
          <cell r="J47">
            <v>0</v>
          </cell>
        </row>
      </sheetData>
      <sheetData sheetId="7" refreshError="1">
        <row r="4">
          <cell r="H4">
            <v>71000</v>
          </cell>
          <cell r="I4">
            <v>0</v>
          </cell>
          <cell r="J4">
            <v>0</v>
          </cell>
        </row>
        <row r="7">
          <cell r="H7">
            <v>2850</v>
          </cell>
          <cell r="I7">
            <v>0</v>
          </cell>
          <cell r="J7">
            <v>0</v>
          </cell>
        </row>
      </sheetData>
      <sheetData sheetId="8" refreshError="1">
        <row r="4">
          <cell r="H4">
            <v>4292</v>
          </cell>
          <cell r="I4">
            <v>0</v>
          </cell>
          <cell r="J4">
            <v>0</v>
          </cell>
        </row>
        <row r="35">
          <cell r="I35">
            <v>0</v>
          </cell>
          <cell r="J35">
            <v>0</v>
          </cell>
        </row>
        <row r="38">
          <cell r="H38">
            <v>0</v>
          </cell>
          <cell r="I38">
            <v>0</v>
          </cell>
        </row>
        <row r="40">
          <cell r="I40">
            <v>0</v>
          </cell>
          <cell r="J40">
            <v>0</v>
          </cell>
        </row>
        <row r="48">
          <cell r="I48">
            <v>0</v>
          </cell>
          <cell r="J48">
            <v>231586</v>
          </cell>
        </row>
        <row r="54">
          <cell r="I54">
            <v>4320</v>
          </cell>
        </row>
        <row r="55">
          <cell r="J55">
            <v>0</v>
          </cell>
        </row>
        <row r="61">
          <cell r="H61">
            <v>212760</v>
          </cell>
          <cell r="I61">
            <v>0</v>
          </cell>
          <cell r="J61">
            <v>0</v>
          </cell>
        </row>
        <row r="72">
          <cell r="H72">
            <v>243590</v>
          </cell>
        </row>
        <row r="73">
          <cell r="H73">
            <v>0</v>
          </cell>
          <cell r="I73">
            <v>0</v>
          </cell>
          <cell r="J73">
            <v>0</v>
          </cell>
        </row>
      </sheetData>
      <sheetData sheetId="9" refreshError="1">
        <row r="4">
          <cell r="H4">
            <v>500</v>
          </cell>
          <cell r="I4">
            <v>0</v>
          </cell>
          <cell r="J4">
            <v>0</v>
          </cell>
        </row>
        <row r="9">
          <cell r="H9">
            <v>42170</v>
          </cell>
          <cell r="I9">
            <v>0</v>
          </cell>
          <cell r="J9">
            <v>0</v>
          </cell>
        </row>
        <row r="23">
          <cell r="H23">
            <v>45954</v>
          </cell>
          <cell r="I23">
            <v>0</v>
          </cell>
          <cell r="J23">
            <v>0</v>
          </cell>
        </row>
        <row r="36">
          <cell r="H36">
            <v>18820</v>
          </cell>
          <cell r="I36">
            <v>0</v>
          </cell>
          <cell r="J36">
            <v>0</v>
          </cell>
        </row>
        <row r="44">
          <cell r="I44">
            <v>0</v>
          </cell>
          <cell r="J44">
            <v>0</v>
          </cell>
        </row>
        <row r="57">
          <cell r="H57">
            <v>1900</v>
          </cell>
          <cell r="I57">
            <v>0</v>
          </cell>
          <cell r="J57">
            <v>0</v>
          </cell>
        </row>
        <row r="63">
          <cell r="I63">
            <v>0</v>
          </cell>
          <cell r="J63">
            <v>0</v>
          </cell>
        </row>
      </sheetData>
      <sheetData sheetId="10" refreshError="1">
        <row r="4">
          <cell r="H4">
            <v>2940</v>
          </cell>
          <cell r="I4">
            <v>0</v>
          </cell>
          <cell r="J4">
            <v>0</v>
          </cell>
        </row>
        <row r="24">
          <cell r="H24">
            <v>109400</v>
          </cell>
          <cell r="I24">
            <v>0</v>
          </cell>
          <cell r="J24">
            <v>0</v>
          </cell>
        </row>
        <row r="30">
          <cell r="H30">
            <v>2355</v>
          </cell>
          <cell r="I30">
            <v>0</v>
          </cell>
          <cell r="J30">
            <v>0</v>
          </cell>
        </row>
        <row r="43">
          <cell r="H43">
            <v>306185</v>
          </cell>
          <cell r="I43">
            <v>65088</v>
          </cell>
          <cell r="J43">
            <v>0</v>
          </cell>
        </row>
        <row r="156">
          <cell r="H156">
            <v>300</v>
          </cell>
        </row>
      </sheetData>
      <sheetData sheetId="11" refreshError="1">
        <row r="5">
          <cell r="H5">
            <v>117930</v>
          </cell>
          <cell r="I5">
            <v>0</v>
          </cell>
          <cell r="J5">
            <v>0</v>
          </cell>
        </row>
        <row r="19">
          <cell r="H19">
            <v>450</v>
          </cell>
          <cell r="I19">
            <v>0</v>
          </cell>
          <cell r="J19">
            <v>0</v>
          </cell>
        </row>
        <row r="21">
          <cell r="H21">
            <v>151902</v>
          </cell>
          <cell r="I21">
            <v>1921299</v>
          </cell>
          <cell r="J21">
            <v>0</v>
          </cell>
        </row>
        <row r="39">
          <cell r="H39">
            <v>2850</v>
          </cell>
          <cell r="I39">
            <v>0</v>
          </cell>
          <cell r="J39">
            <v>0</v>
          </cell>
        </row>
        <row r="45">
          <cell r="H45">
            <v>1825</v>
          </cell>
          <cell r="I45">
            <v>0</v>
          </cell>
          <cell r="J45">
            <v>0</v>
          </cell>
        </row>
        <row r="48">
          <cell r="H48">
            <v>6840</v>
          </cell>
          <cell r="I48">
            <v>7000</v>
          </cell>
          <cell r="J48">
            <v>0</v>
          </cell>
        </row>
        <row r="60">
          <cell r="H60">
            <v>75</v>
          </cell>
          <cell r="I60">
            <v>0</v>
          </cell>
          <cell r="J60">
            <v>0</v>
          </cell>
        </row>
        <row r="62">
          <cell r="H62">
            <v>19460</v>
          </cell>
          <cell r="I62">
            <v>0</v>
          </cell>
          <cell r="J62">
            <v>0</v>
          </cell>
        </row>
        <row r="69">
          <cell r="H69">
            <v>28950</v>
          </cell>
          <cell r="I69">
            <v>8480</v>
          </cell>
          <cell r="J69">
            <v>0</v>
          </cell>
        </row>
        <row r="98">
          <cell r="H98">
            <v>0</v>
          </cell>
          <cell r="I98">
            <v>0</v>
          </cell>
          <cell r="J98">
            <v>0</v>
          </cell>
        </row>
      </sheetData>
      <sheetData sheetId="12" refreshError="1">
        <row r="5">
          <cell r="H5">
            <v>0</v>
          </cell>
          <cell r="I5">
            <v>0</v>
          </cell>
        </row>
        <row r="7">
          <cell r="H7">
            <v>0</v>
          </cell>
        </row>
        <row r="8">
          <cell r="H8">
            <v>2000</v>
          </cell>
          <cell r="I8">
            <v>0</v>
          </cell>
          <cell r="J8">
            <v>0</v>
          </cell>
        </row>
        <row r="11">
          <cell r="H11">
            <v>155</v>
          </cell>
          <cell r="I11">
            <v>0</v>
          </cell>
          <cell r="J11">
            <v>0</v>
          </cell>
        </row>
        <row r="17">
          <cell r="H17">
            <v>0</v>
          </cell>
        </row>
        <row r="18">
          <cell r="H18">
            <v>7695</v>
          </cell>
          <cell r="I18">
            <v>0</v>
          </cell>
          <cell r="J18">
            <v>0</v>
          </cell>
        </row>
        <row r="20">
          <cell r="H20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  <cell r="I25">
            <v>2032610</v>
          </cell>
          <cell r="J25">
            <v>0</v>
          </cell>
        </row>
        <row r="38">
          <cell r="H38">
            <v>0</v>
          </cell>
          <cell r="I38">
            <v>0</v>
          </cell>
          <cell r="J38">
            <v>0</v>
          </cell>
        </row>
        <row r="41">
          <cell r="H41">
            <v>0</v>
          </cell>
          <cell r="I41">
            <v>0</v>
          </cell>
          <cell r="J41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16468</v>
          </cell>
          <cell r="I45">
            <v>0</v>
          </cell>
          <cell r="J45">
            <v>0</v>
          </cell>
        </row>
        <row r="54">
          <cell r="H54">
            <v>150</v>
          </cell>
        </row>
        <row r="75">
          <cell r="H75">
            <v>1300</v>
          </cell>
        </row>
      </sheetData>
      <sheetData sheetId="13" refreshError="1">
        <row r="18">
          <cell r="H18">
            <v>329843</v>
          </cell>
          <cell r="I18">
            <v>0</v>
          </cell>
          <cell r="J18">
            <v>121080</v>
          </cell>
        </row>
      </sheetData>
      <sheetData sheetId="14" refreshError="1">
        <row r="4">
          <cell r="E4">
            <v>1132570.5700000003</v>
          </cell>
          <cell r="I4">
            <v>0</v>
          </cell>
          <cell r="J4">
            <v>0</v>
          </cell>
        </row>
        <row r="89">
          <cell r="H89">
            <v>1343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Plánovanie, manažment a kontr"/>
      <sheetName val="2. Propagácia a marketing"/>
      <sheetName val="3.Interné služby"/>
      <sheetName val="4.Služby občanov"/>
      <sheetName val="5.Bezpečnosť, právo a por."/>
      <sheetName val="6.Odpadové hospodárstvo"/>
      <sheetName val="7.Komunikácie"/>
      <sheetName val="8.Doprava"/>
      <sheetName val="9. Vzdelávanie"/>
      <sheetName val="10. Šport"/>
      <sheetName val="11. Kultúra"/>
      <sheetName val="12. Prostredie pre život"/>
      <sheetName val="13. Sociálna starostlivosť"/>
      <sheetName val="14. Bývanie"/>
      <sheetName val="15. Administratíva"/>
      <sheetName val="programy spolu"/>
      <sheetName val="Hárok1"/>
    </sheetNames>
    <sheetDataSet>
      <sheetData sheetId="0">
        <row r="5">
          <cell r="H5">
            <v>43061.19</v>
          </cell>
        </row>
      </sheetData>
      <sheetData sheetId="1">
        <row r="5">
          <cell r="H5">
            <v>99</v>
          </cell>
        </row>
      </sheetData>
      <sheetData sheetId="2">
        <row r="4">
          <cell r="H4">
            <v>56429.399999999994</v>
          </cell>
        </row>
        <row r="19">
          <cell r="Q19">
            <v>5000</v>
          </cell>
        </row>
      </sheetData>
      <sheetData sheetId="3">
        <row r="4">
          <cell r="H4">
            <v>13064.17</v>
          </cell>
        </row>
      </sheetData>
      <sheetData sheetId="4">
        <row r="5">
          <cell r="H5">
            <v>353683.45</v>
          </cell>
        </row>
      </sheetData>
      <sheetData sheetId="5">
        <row r="5">
          <cell r="H5">
            <v>302.08999999999997</v>
          </cell>
        </row>
      </sheetData>
      <sheetData sheetId="6">
        <row r="5">
          <cell r="H5">
            <v>0</v>
          </cell>
        </row>
      </sheetData>
      <sheetData sheetId="7">
        <row r="4">
          <cell r="H4">
            <v>81285.240000000005</v>
          </cell>
        </row>
      </sheetData>
      <sheetData sheetId="8">
        <row r="4">
          <cell r="H4">
            <v>2993.4500000000003</v>
          </cell>
        </row>
        <row r="9">
          <cell r="Q9">
            <v>1431</v>
          </cell>
        </row>
        <row r="18">
          <cell r="Q18">
            <v>1479615</v>
          </cell>
        </row>
        <row r="19">
          <cell r="Q19">
            <v>147030</v>
          </cell>
        </row>
        <row r="22">
          <cell r="Q22">
            <v>84028</v>
          </cell>
        </row>
        <row r="25">
          <cell r="Q25">
            <v>185514</v>
          </cell>
        </row>
        <row r="26">
          <cell r="Q26">
            <v>33520</v>
          </cell>
        </row>
        <row r="27">
          <cell r="Q27">
            <v>3786847</v>
          </cell>
        </row>
        <row r="36">
          <cell r="Q36">
            <v>0</v>
          </cell>
        </row>
        <row r="37">
          <cell r="Q37">
            <v>1055759</v>
          </cell>
        </row>
        <row r="38">
          <cell r="Q38">
            <v>0</v>
          </cell>
          <cell r="R38">
            <v>0</v>
          </cell>
        </row>
        <row r="46">
          <cell r="Q46">
            <v>403289</v>
          </cell>
        </row>
      </sheetData>
      <sheetData sheetId="9">
        <row r="4">
          <cell r="H4">
            <v>508.3</v>
          </cell>
        </row>
        <row r="38">
          <cell r="Q38">
            <v>16800</v>
          </cell>
        </row>
        <row r="56">
          <cell r="Q56">
            <v>12000</v>
          </cell>
        </row>
      </sheetData>
      <sheetData sheetId="10">
        <row r="4">
          <cell r="H4">
            <v>3906.37</v>
          </cell>
        </row>
      </sheetData>
      <sheetData sheetId="11">
        <row r="5">
          <cell r="H5">
            <v>118014.66</v>
          </cell>
        </row>
      </sheetData>
      <sheetData sheetId="12">
        <row r="5">
          <cell r="H5">
            <v>0</v>
          </cell>
        </row>
      </sheetData>
      <sheetData sheetId="13">
        <row r="22">
          <cell r="H22">
            <v>305017.27</v>
          </cell>
        </row>
      </sheetData>
      <sheetData sheetId="14">
        <row r="4">
          <cell r="H4">
            <v>1213529.68</v>
          </cell>
          <cell r="Q4">
            <v>1303806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2"/>
  <sheetViews>
    <sheetView tabSelected="1"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C1"/>
    </sheetView>
  </sheetViews>
  <sheetFormatPr defaultRowHeight="15" x14ac:dyDescent="0.25"/>
  <cols>
    <col min="1" max="1" width="67.85546875" style="314" customWidth="1"/>
    <col min="2" max="2" width="24.28515625" style="677" customWidth="1"/>
    <col min="3" max="3" width="24.28515625" style="369" customWidth="1"/>
    <col min="4" max="4" width="10.7109375" bestFit="1" customWidth="1"/>
    <col min="5" max="5" width="10.28515625" bestFit="1" customWidth="1"/>
  </cols>
  <sheetData>
    <row r="1" spans="1:11" ht="28.5" customHeight="1" thickBot="1" x14ac:dyDescent="0.45">
      <c r="A1" s="692" t="s">
        <v>621</v>
      </c>
      <c r="B1" s="692"/>
      <c r="C1" s="692"/>
    </row>
    <row r="2" spans="1:11" ht="21" thickBot="1" x14ac:dyDescent="0.35">
      <c r="A2" s="299" t="s">
        <v>404</v>
      </c>
      <c r="B2" s="251" t="s">
        <v>625</v>
      </c>
      <c r="C2" s="352" t="s">
        <v>626</v>
      </c>
    </row>
    <row r="3" spans="1:11" ht="18.75" thickBot="1" x14ac:dyDescent="0.3">
      <c r="A3" s="300" t="s">
        <v>406</v>
      </c>
      <c r="B3" s="301">
        <f t="shared" ref="B3:C3" si="0">B4+B17</f>
        <v>28842200</v>
      </c>
      <c r="C3" s="353">
        <f t="shared" si="0"/>
        <v>5066710.46</v>
      </c>
    </row>
    <row r="4" spans="1:11" ht="18" x14ac:dyDescent="0.25">
      <c r="A4" s="302" t="s">
        <v>5</v>
      </c>
      <c r="B4" s="303">
        <f t="shared" ref="B4:C4" si="1">B5+B7+B9</f>
        <v>12060000</v>
      </c>
      <c r="C4" s="354">
        <f t="shared" si="1"/>
        <v>1755050.73</v>
      </c>
    </row>
    <row r="5" spans="1:11" ht="15.75" x14ac:dyDescent="0.25">
      <c r="A5" s="304" t="s">
        <v>6</v>
      </c>
      <c r="B5" s="259">
        <f t="shared" ref="B5:C5" si="2">SUM(B6)</f>
        <v>8310000</v>
      </c>
      <c r="C5" s="355">
        <f t="shared" si="2"/>
        <v>1611260</v>
      </c>
      <c r="D5" s="674"/>
      <c r="E5" s="675"/>
      <c r="F5" s="675"/>
      <c r="G5" s="675"/>
      <c r="H5" s="675"/>
      <c r="I5" s="675"/>
      <c r="J5" s="675"/>
      <c r="K5" s="675"/>
    </row>
    <row r="6" spans="1:11" ht="15.75" x14ac:dyDescent="0.25">
      <c r="A6" s="305" t="s">
        <v>7</v>
      </c>
      <c r="B6" s="310">
        <v>8310000</v>
      </c>
      <c r="C6" s="356">
        <v>1611260</v>
      </c>
    </row>
    <row r="7" spans="1:11" ht="15.75" x14ac:dyDescent="0.25">
      <c r="A7" s="306" t="s">
        <v>8</v>
      </c>
      <c r="B7" s="259">
        <f t="shared" ref="B7:C7" si="3">SUM(B8)</f>
        <v>1900000</v>
      </c>
      <c r="C7" s="355">
        <f t="shared" si="3"/>
        <v>18449.95</v>
      </c>
    </row>
    <row r="8" spans="1:11" ht="15.75" x14ac:dyDescent="0.25">
      <c r="A8" s="307" t="s">
        <v>9</v>
      </c>
      <c r="B8" s="310">
        <v>1900000</v>
      </c>
      <c r="C8" s="356">
        <v>18449.95</v>
      </c>
    </row>
    <row r="9" spans="1:11" ht="15.75" x14ac:dyDescent="0.25">
      <c r="A9" s="306" t="s">
        <v>10</v>
      </c>
      <c r="B9" s="259">
        <f t="shared" ref="B9:C9" si="4">SUM(B10:B16)</f>
        <v>1850000</v>
      </c>
      <c r="C9" s="355">
        <f t="shared" si="4"/>
        <v>125340.78</v>
      </c>
    </row>
    <row r="10" spans="1:11" ht="15.75" x14ac:dyDescent="0.25">
      <c r="A10" s="308" t="s">
        <v>11</v>
      </c>
      <c r="B10" s="408">
        <v>30000</v>
      </c>
      <c r="C10" s="357">
        <v>250.32</v>
      </c>
    </row>
    <row r="11" spans="1:11" ht="15.75" x14ac:dyDescent="0.25">
      <c r="A11" s="308" t="s">
        <v>428</v>
      </c>
      <c r="B11" s="408">
        <v>30000</v>
      </c>
      <c r="C11" s="357">
        <v>2744.4</v>
      </c>
    </row>
    <row r="12" spans="1:11" ht="15.75" x14ac:dyDescent="0.25">
      <c r="A12" s="308" t="s">
        <v>12</v>
      </c>
      <c r="B12" s="408">
        <v>160000</v>
      </c>
      <c r="C12" s="357">
        <v>53108.49</v>
      </c>
    </row>
    <row r="13" spans="1:11" ht="15.75" x14ac:dyDescent="0.25">
      <c r="A13" s="308" t="s">
        <v>13</v>
      </c>
      <c r="B13" s="408">
        <v>30000</v>
      </c>
      <c r="C13" s="357">
        <v>3187.06</v>
      </c>
    </row>
    <row r="14" spans="1:11" ht="15.75" x14ac:dyDescent="0.25">
      <c r="A14" s="308" t="s">
        <v>14</v>
      </c>
      <c r="B14" s="408">
        <v>1200000</v>
      </c>
      <c r="C14" s="357">
        <v>12036.03</v>
      </c>
    </row>
    <row r="15" spans="1:11" ht="15.75" x14ac:dyDescent="0.25">
      <c r="A15" s="308" t="s">
        <v>15</v>
      </c>
      <c r="B15" s="260">
        <v>350000</v>
      </c>
      <c r="C15" s="360">
        <v>52919.48</v>
      </c>
    </row>
    <row r="16" spans="1:11" ht="15.75" x14ac:dyDescent="0.25">
      <c r="A16" s="308" t="s">
        <v>553</v>
      </c>
      <c r="B16" s="409">
        <v>50000</v>
      </c>
      <c r="C16" s="358">
        <v>1095</v>
      </c>
    </row>
    <row r="17" spans="1:3" s="339" customFormat="1" ht="18.75" x14ac:dyDescent="0.3">
      <c r="A17" s="309" t="s">
        <v>16</v>
      </c>
      <c r="B17" s="340">
        <f>B18+B29+B52+B61</f>
        <v>16782200</v>
      </c>
      <c r="C17" s="359">
        <f>C18+C29+C52+C61</f>
        <v>3311659.73</v>
      </c>
    </row>
    <row r="18" spans="1:3" ht="15.75" x14ac:dyDescent="0.25">
      <c r="A18" s="304" t="s">
        <v>17</v>
      </c>
      <c r="B18" s="259">
        <f>SUM(B19:B28)</f>
        <v>1138000</v>
      </c>
      <c r="C18" s="355">
        <f>SUM(C19:C28)</f>
        <v>233060.78999999998</v>
      </c>
    </row>
    <row r="19" spans="1:3" ht="15.75" x14ac:dyDescent="0.25">
      <c r="A19" s="305" t="s">
        <v>18</v>
      </c>
      <c r="B19" s="260">
        <v>100000</v>
      </c>
      <c r="C19" s="360">
        <v>2855.56</v>
      </c>
    </row>
    <row r="20" spans="1:3" ht="15.75" x14ac:dyDescent="0.25">
      <c r="A20" s="305" t="s">
        <v>411</v>
      </c>
      <c r="B20" s="260">
        <v>30000</v>
      </c>
      <c r="C20" s="360">
        <v>24</v>
      </c>
    </row>
    <row r="21" spans="1:3" ht="15.75" x14ac:dyDescent="0.25">
      <c r="A21" s="305" t="s">
        <v>19</v>
      </c>
      <c r="B21" s="260">
        <v>10000</v>
      </c>
      <c r="C21" s="360">
        <v>331.6</v>
      </c>
    </row>
    <row r="22" spans="1:3" ht="15.75" x14ac:dyDescent="0.25">
      <c r="A22" s="305" t="s">
        <v>537</v>
      </c>
      <c r="B22" s="260">
        <v>850000</v>
      </c>
      <c r="C22" s="360">
        <v>205596.52</v>
      </c>
    </row>
    <row r="23" spans="1:3" ht="15.75" x14ac:dyDescent="0.25">
      <c r="A23" s="305" t="s">
        <v>22</v>
      </c>
      <c r="B23" s="260">
        <v>30000</v>
      </c>
      <c r="C23" s="360">
        <v>4091.26</v>
      </c>
    </row>
    <row r="24" spans="1:3" ht="15.75" x14ac:dyDescent="0.25">
      <c r="A24" s="305" t="s">
        <v>23</v>
      </c>
      <c r="B24" s="260">
        <v>12000</v>
      </c>
      <c r="C24" s="360">
        <v>1382.93</v>
      </c>
    </row>
    <row r="25" spans="1:3" ht="15.75" x14ac:dyDescent="0.25">
      <c r="A25" s="305" t="s">
        <v>24</v>
      </c>
      <c r="B25" s="260">
        <v>6000</v>
      </c>
      <c r="C25" s="360">
        <v>907.12</v>
      </c>
    </row>
    <row r="26" spans="1:3" ht="15.75" x14ac:dyDescent="0.25">
      <c r="A26" s="305" t="s">
        <v>25</v>
      </c>
      <c r="B26" s="260">
        <v>25000</v>
      </c>
      <c r="C26" s="360">
        <v>3471.8</v>
      </c>
    </row>
    <row r="27" spans="1:3" ht="15.75" x14ac:dyDescent="0.25">
      <c r="A27" s="305" t="s">
        <v>26</v>
      </c>
      <c r="B27" s="260">
        <v>45000</v>
      </c>
      <c r="C27" s="360">
        <v>8994.2800000000007</v>
      </c>
    </row>
    <row r="28" spans="1:3" ht="15.75" x14ac:dyDescent="0.25">
      <c r="A28" s="307" t="s">
        <v>28</v>
      </c>
      <c r="B28" s="310">
        <v>30000</v>
      </c>
      <c r="C28" s="361">
        <v>5405.72</v>
      </c>
    </row>
    <row r="29" spans="1:3" s="334" customFormat="1" ht="15.75" x14ac:dyDescent="0.25">
      <c r="A29" s="304" t="s">
        <v>29</v>
      </c>
      <c r="B29" s="259">
        <f>SUM(B30:B51)</f>
        <v>2367000</v>
      </c>
      <c r="C29" s="355">
        <f>SUM(C30:C51)</f>
        <v>387653.20999999996</v>
      </c>
    </row>
    <row r="30" spans="1:3" ht="15.75" x14ac:dyDescent="0.25">
      <c r="A30" s="305" t="s">
        <v>30</v>
      </c>
      <c r="B30" s="260">
        <v>1000</v>
      </c>
      <c r="C30" s="360">
        <v>100</v>
      </c>
    </row>
    <row r="31" spans="1:3" ht="15.75" x14ac:dyDescent="0.25">
      <c r="A31" s="305" t="s">
        <v>31</v>
      </c>
      <c r="B31" s="260">
        <v>30000</v>
      </c>
      <c r="C31" s="362">
        <v>2803</v>
      </c>
    </row>
    <row r="32" spans="1:3" ht="15.75" x14ac:dyDescent="0.25">
      <c r="A32" s="305" t="s">
        <v>32</v>
      </c>
      <c r="B32" s="260">
        <v>7000</v>
      </c>
      <c r="C32" s="360">
        <v>853.5</v>
      </c>
    </row>
    <row r="33" spans="1:3" ht="15.75" x14ac:dyDescent="0.25">
      <c r="A33" s="305" t="s">
        <v>533</v>
      </c>
      <c r="B33" s="260">
        <v>1500</v>
      </c>
      <c r="C33" s="360">
        <v>322</v>
      </c>
    </row>
    <row r="34" spans="1:3" ht="15.75" x14ac:dyDescent="0.25">
      <c r="A34" s="305" t="s">
        <v>34</v>
      </c>
      <c r="B34" s="260">
        <v>1000</v>
      </c>
      <c r="C34" s="360">
        <v>180</v>
      </c>
    </row>
    <row r="35" spans="1:3" ht="15.75" x14ac:dyDescent="0.25">
      <c r="A35" s="305" t="s">
        <v>35</v>
      </c>
      <c r="B35" s="260">
        <v>32000</v>
      </c>
      <c r="C35" s="360">
        <v>4362</v>
      </c>
    </row>
    <row r="36" spans="1:3" ht="15.75" x14ac:dyDescent="0.25">
      <c r="A36" s="305" t="s">
        <v>583</v>
      </c>
      <c r="B36" s="260">
        <v>50000</v>
      </c>
      <c r="C36" s="360">
        <v>14990</v>
      </c>
    </row>
    <row r="37" spans="1:3" ht="15.75" x14ac:dyDescent="0.25">
      <c r="A37" s="305" t="s">
        <v>425</v>
      </c>
      <c r="B37" s="260">
        <v>6000</v>
      </c>
      <c r="C37" s="360">
        <v>295.8</v>
      </c>
    </row>
    <row r="38" spans="1:3" ht="15.75" x14ac:dyDescent="0.25">
      <c r="A38" s="305" t="s">
        <v>38</v>
      </c>
      <c r="B38" s="260">
        <v>25000</v>
      </c>
      <c r="C38" s="362">
        <v>5309</v>
      </c>
    </row>
    <row r="39" spans="1:3" ht="15.75" x14ac:dyDescent="0.25">
      <c r="A39" s="305" t="s">
        <v>39</v>
      </c>
      <c r="B39" s="260">
        <v>5000</v>
      </c>
      <c r="C39" s="362">
        <v>535.5</v>
      </c>
    </row>
    <row r="40" spans="1:3" ht="15.75" x14ac:dyDescent="0.25">
      <c r="A40" s="311" t="s">
        <v>41</v>
      </c>
      <c r="B40" s="260">
        <v>16000</v>
      </c>
      <c r="C40" s="362">
        <v>4240.1099999999997</v>
      </c>
    </row>
    <row r="41" spans="1:3" ht="15.75" x14ac:dyDescent="0.25">
      <c r="A41" s="305" t="s">
        <v>44</v>
      </c>
      <c r="B41" s="260">
        <v>120000</v>
      </c>
      <c r="C41" s="360">
        <v>23900.15</v>
      </c>
    </row>
    <row r="42" spans="1:3" ht="15.75" x14ac:dyDescent="0.25">
      <c r="A42" s="305" t="s">
        <v>45</v>
      </c>
      <c r="B42" s="260">
        <v>100000</v>
      </c>
      <c r="C42" s="360">
        <v>30633.08</v>
      </c>
    </row>
    <row r="43" spans="1:3" ht="15.75" x14ac:dyDescent="0.25">
      <c r="A43" s="305" t="s">
        <v>452</v>
      </c>
      <c r="B43" s="260">
        <v>18000</v>
      </c>
      <c r="C43" s="360">
        <v>340.1</v>
      </c>
    </row>
    <row r="44" spans="1:3" ht="15.75" x14ac:dyDescent="0.25">
      <c r="A44" s="305" t="s">
        <v>427</v>
      </c>
      <c r="B44" s="260">
        <v>7500</v>
      </c>
      <c r="C44" s="360">
        <v>160</v>
      </c>
    </row>
    <row r="45" spans="1:3" ht="15.75" x14ac:dyDescent="0.25">
      <c r="A45" s="305" t="s">
        <v>51</v>
      </c>
      <c r="B45" s="260">
        <v>35000</v>
      </c>
      <c r="C45" s="360">
        <v>36365</v>
      </c>
    </row>
    <row r="46" spans="1:3" ht="15.75" x14ac:dyDescent="0.25">
      <c r="A46" s="305" t="s">
        <v>429</v>
      </c>
      <c r="B46" s="260">
        <v>480000</v>
      </c>
      <c r="C46" s="362">
        <v>73502.14</v>
      </c>
    </row>
    <row r="47" spans="1:3" ht="15.75" x14ac:dyDescent="0.25">
      <c r="A47" s="305" t="s">
        <v>578</v>
      </c>
      <c r="B47" s="260">
        <v>260000</v>
      </c>
      <c r="C47" s="362">
        <v>33614.080000000002</v>
      </c>
    </row>
    <row r="48" spans="1:3" ht="15.75" x14ac:dyDescent="0.25">
      <c r="A48" s="305" t="s">
        <v>434</v>
      </c>
      <c r="B48" s="260">
        <v>10000</v>
      </c>
      <c r="C48" s="362">
        <v>760</v>
      </c>
    </row>
    <row r="49" spans="1:5" s="463" customFormat="1" ht="15.75" x14ac:dyDescent="0.25">
      <c r="A49" s="308" t="s">
        <v>585</v>
      </c>
      <c r="B49" s="260">
        <v>660000</v>
      </c>
      <c r="C49" s="362">
        <v>101437.28</v>
      </c>
      <c r="D49" s="538"/>
      <c r="E49" s="538"/>
    </row>
    <row r="50" spans="1:5" s="463" customFormat="1" ht="15.75" x14ac:dyDescent="0.25">
      <c r="A50" s="308" t="s">
        <v>458</v>
      </c>
      <c r="B50" s="260">
        <v>500000</v>
      </c>
      <c r="C50" s="362">
        <v>52950.47</v>
      </c>
      <c r="D50" s="538"/>
      <c r="E50" s="538"/>
    </row>
    <row r="51" spans="1:5" s="463" customFormat="1" ht="15.75" x14ac:dyDescent="0.25">
      <c r="A51" s="308" t="s">
        <v>55</v>
      </c>
      <c r="B51" s="310">
        <v>2000</v>
      </c>
      <c r="C51" s="361"/>
    </row>
    <row r="52" spans="1:5" s="463" customFormat="1" ht="15.75" x14ac:dyDescent="0.25">
      <c r="A52" s="306" t="s">
        <v>575</v>
      </c>
      <c r="B52" s="259">
        <f>SUM(B53:B60)</f>
        <v>391500</v>
      </c>
      <c r="C52" s="355">
        <f>SUM(C53:C60)</f>
        <v>9110.82</v>
      </c>
    </row>
    <row r="53" spans="1:5" s="463" customFormat="1" ht="15.75" x14ac:dyDescent="0.25">
      <c r="A53" s="308" t="s">
        <v>433</v>
      </c>
      <c r="B53" s="260">
        <v>80000</v>
      </c>
      <c r="C53" s="362">
        <v>607.78</v>
      </c>
    </row>
    <row r="54" spans="1:5" s="463" customFormat="1" ht="15.75" x14ac:dyDescent="0.25">
      <c r="A54" s="308" t="s">
        <v>534</v>
      </c>
      <c r="B54" s="260">
        <v>10000</v>
      </c>
      <c r="C54" s="362">
        <v>1749.31</v>
      </c>
    </row>
    <row r="55" spans="1:5" s="463" customFormat="1" ht="15.75" x14ac:dyDescent="0.25">
      <c r="A55" s="308" t="s">
        <v>426</v>
      </c>
      <c r="B55" s="260">
        <v>10000</v>
      </c>
      <c r="C55" s="362">
        <v>4196.43</v>
      </c>
    </row>
    <row r="56" spans="1:5" s="463" customFormat="1" ht="15.75" x14ac:dyDescent="0.25">
      <c r="A56" s="308" t="s">
        <v>453</v>
      </c>
      <c r="B56" s="260">
        <v>10000</v>
      </c>
      <c r="C56" s="362">
        <v>471.8</v>
      </c>
    </row>
    <row r="57" spans="1:5" s="463" customFormat="1" ht="15.75" x14ac:dyDescent="0.25">
      <c r="A57" s="308" t="s">
        <v>607</v>
      </c>
      <c r="B57" s="260">
        <v>250000</v>
      </c>
      <c r="C57" s="362">
        <v>1249.5999999999999</v>
      </c>
    </row>
    <row r="58" spans="1:5" s="463" customFormat="1" ht="15.75" x14ac:dyDescent="0.25">
      <c r="A58" s="308" t="s">
        <v>58</v>
      </c>
      <c r="B58" s="260">
        <v>1000</v>
      </c>
      <c r="C58" s="362"/>
    </row>
    <row r="59" spans="1:5" s="463" customFormat="1" ht="15.75" x14ac:dyDescent="0.25">
      <c r="A59" s="308" t="s">
        <v>582</v>
      </c>
      <c r="B59" s="260">
        <v>30000</v>
      </c>
      <c r="C59" s="362">
        <v>798.15</v>
      </c>
      <c r="D59" s="602"/>
    </row>
    <row r="60" spans="1:5" s="463" customFormat="1" ht="15.75" x14ac:dyDescent="0.25">
      <c r="A60" s="308" t="s">
        <v>579</v>
      </c>
      <c r="B60" s="260">
        <v>500</v>
      </c>
      <c r="C60" s="362">
        <v>37.75</v>
      </c>
    </row>
    <row r="61" spans="1:5" s="604" customFormat="1" ht="15.75" x14ac:dyDescent="0.25">
      <c r="A61" s="332" t="s">
        <v>66</v>
      </c>
      <c r="B61" s="333">
        <f>SUM(B62:B83)</f>
        <v>12885700</v>
      </c>
      <c r="C61" s="363">
        <f>SUM(C62:C83)</f>
        <v>2681834.91</v>
      </c>
    </row>
    <row r="62" spans="1:5" s="463" customFormat="1" ht="15.75" x14ac:dyDescent="0.25">
      <c r="A62" s="308" t="s">
        <v>68</v>
      </c>
      <c r="B62" s="260">
        <v>50000</v>
      </c>
      <c r="C62" s="362">
        <v>10376.719999999999</v>
      </c>
    </row>
    <row r="63" spans="1:5" s="463" customFormat="1" ht="15.75" x14ac:dyDescent="0.25">
      <c r="A63" s="308" t="s">
        <v>446</v>
      </c>
      <c r="B63" s="260">
        <v>1400</v>
      </c>
      <c r="C63" s="362"/>
    </row>
    <row r="64" spans="1:5" s="463" customFormat="1" ht="15.75" x14ac:dyDescent="0.25">
      <c r="A64" s="504" t="s">
        <v>435</v>
      </c>
      <c r="B64" s="260">
        <v>60000</v>
      </c>
      <c r="C64" s="362"/>
    </row>
    <row r="65" spans="1:3" s="463" customFormat="1" ht="15.75" x14ac:dyDescent="0.25">
      <c r="A65" s="308" t="s">
        <v>555</v>
      </c>
      <c r="B65" s="260">
        <v>10000</v>
      </c>
      <c r="C65" s="362">
        <v>840</v>
      </c>
    </row>
    <row r="66" spans="1:3" s="463" customFormat="1" ht="15.75" x14ac:dyDescent="0.25">
      <c r="A66" s="308" t="s">
        <v>556</v>
      </c>
      <c r="B66" s="260">
        <v>395700</v>
      </c>
      <c r="C66" s="362">
        <v>96787.67</v>
      </c>
    </row>
    <row r="67" spans="1:3" s="463" customFormat="1" ht="15.75" x14ac:dyDescent="0.25">
      <c r="A67" s="308" t="s">
        <v>557</v>
      </c>
      <c r="B67" s="260">
        <v>640000</v>
      </c>
      <c r="C67" s="362">
        <v>165361.32</v>
      </c>
    </row>
    <row r="68" spans="1:3" s="463" customFormat="1" ht="15.75" x14ac:dyDescent="0.25">
      <c r="A68" s="308" t="s">
        <v>558</v>
      </c>
      <c r="B68" s="260">
        <v>21000</v>
      </c>
      <c r="C68" s="362">
        <v>20672.689999999999</v>
      </c>
    </row>
    <row r="69" spans="1:3" s="463" customFormat="1" ht="15.75" x14ac:dyDescent="0.25">
      <c r="A69" s="504" t="s">
        <v>559</v>
      </c>
      <c r="B69" s="260">
        <v>9000000</v>
      </c>
      <c r="C69" s="362">
        <v>1389823</v>
      </c>
    </row>
    <row r="70" spans="1:3" s="463" customFormat="1" ht="15.75" x14ac:dyDescent="0.25">
      <c r="A70" s="504" t="s">
        <v>560</v>
      </c>
      <c r="B70" s="260">
        <v>32000</v>
      </c>
      <c r="C70" s="362"/>
    </row>
    <row r="71" spans="1:3" s="463" customFormat="1" ht="15.75" x14ac:dyDescent="0.25">
      <c r="A71" s="504" t="s">
        <v>561</v>
      </c>
      <c r="B71" s="260">
        <v>12000</v>
      </c>
      <c r="C71" s="362"/>
    </row>
    <row r="72" spans="1:3" s="463" customFormat="1" ht="15.75" x14ac:dyDescent="0.25">
      <c r="A72" s="504" t="s">
        <v>562</v>
      </c>
      <c r="B72" s="260">
        <v>2000</v>
      </c>
      <c r="C72" s="362"/>
    </row>
    <row r="73" spans="1:3" s="463" customFormat="1" ht="15.75" x14ac:dyDescent="0.25">
      <c r="A73" s="504" t="s">
        <v>563</v>
      </c>
      <c r="B73" s="260">
        <v>2500</v>
      </c>
      <c r="C73" s="362">
        <v>2645.36</v>
      </c>
    </row>
    <row r="74" spans="1:3" s="463" customFormat="1" ht="15.75" x14ac:dyDescent="0.25">
      <c r="A74" s="504" t="s">
        <v>564</v>
      </c>
      <c r="B74" s="260">
        <v>7500</v>
      </c>
      <c r="C74" s="362">
        <f>224.4+6678.87</f>
        <v>6903.2699999999995</v>
      </c>
    </row>
    <row r="75" spans="1:3" s="463" customFormat="1" ht="15.75" x14ac:dyDescent="0.25">
      <c r="A75" s="504" t="s">
        <v>565</v>
      </c>
      <c r="B75" s="260">
        <v>50000</v>
      </c>
      <c r="C75" s="362">
        <v>10822</v>
      </c>
    </row>
    <row r="76" spans="1:3" s="463" customFormat="1" ht="15.75" x14ac:dyDescent="0.25">
      <c r="A76" s="504" t="s">
        <v>566</v>
      </c>
      <c r="B76" s="260">
        <v>2180000</v>
      </c>
      <c r="C76" s="362">
        <v>938567.2</v>
      </c>
    </row>
    <row r="77" spans="1:3" s="463" customFormat="1" ht="15.75" x14ac:dyDescent="0.25">
      <c r="A77" s="504" t="s">
        <v>580</v>
      </c>
      <c r="B77" s="260">
        <v>200000</v>
      </c>
      <c r="C77" s="362">
        <v>19815.68</v>
      </c>
    </row>
    <row r="78" spans="1:3" s="463" customFormat="1" ht="15.75" x14ac:dyDescent="0.25">
      <c r="A78" s="504" t="s">
        <v>574</v>
      </c>
      <c r="B78" s="260">
        <v>5000</v>
      </c>
      <c r="C78" s="362"/>
    </row>
    <row r="79" spans="1:3" s="463" customFormat="1" ht="15.75" x14ac:dyDescent="0.25">
      <c r="A79" s="504" t="s">
        <v>599</v>
      </c>
      <c r="B79" s="260">
        <v>100000</v>
      </c>
      <c r="C79" s="362">
        <v>19220</v>
      </c>
    </row>
    <row r="80" spans="1:3" s="463" customFormat="1" ht="15" customHeight="1" x14ac:dyDescent="0.25">
      <c r="A80" s="504" t="s">
        <v>567</v>
      </c>
      <c r="B80" s="260">
        <v>21600</v>
      </c>
      <c r="C80" s="362"/>
    </row>
    <row r="81" spans="1:3" s="463" customFormat="1" ht="15" customHeight="1" x14ac:dyDescent="0.25">
      <c r="A81" s="504" t="s">
        <v>568</v>
      </c>
      <c r="B81" s="260">
        <v>10000</v>
      </c>
      <c r="C81" s="362"/>
    </row>
    <row r="82" spans="1:3" s="463" customFormat="1" ht="15.75" x14ac:dyDescent="0.25">
      <c r="A82" s="504" t="s">
        <v>569</v>
      </c>
      <c r="B82" s="260">
        <v>80000</v>
      </c>
      <c r="C82" s="362"/>
    </row>
    <row r="83" spans="1:3" s="463" customFormat="1" ht="16.5" thickBot="1" x14ac:dyDescent="0.3">
      <c r="A83" s="504" t="s">
        <v>570</v>
      </c>
      <c r="B83" s="260">
        <v>5000</v>
      </c>
      <c r="C83" s="362"/>
    </row>
    <row r="84" spans="1:3" s="463" customFormat="1" ht="18.75" thickBot="1" x14ac:dyDescent="0.3">
      <c r="A84" s="312" t="s">
        <v>407</v>
      </c>
      <c r="B84" s="313">
        <f t="shared" ref="B84:C84" si="5">B85+B89</f>
        <v>3211215</v>
      </c>
      <c r="C84" s="364">
        <f t="shared" si="5"/>
        <v>5000</v>
      </c>
    </row>
    <row r="85" spans="1:3" s="463" customFormat="1" ht="18.75" thickBot="1" x14ac:dyDescent="0.3">
      <c r="A85" s="327" t="s">
        <v>111</v>
      </c>
      <c r="B85" s="328">
        <f t="shared" ref="B85:C85" si="6">SUM(B86:B88)</f>
        <v>1000000</v>
      </c>
      <c r="C85" s="365">
        <f t="shared" si="6"/>
        <v>0</v>
      </c>
    </row>
    <row r="86" spans="1:3" s="463" customFormat="1" ht="15.75" x14ac:dyDescent="0.25">
      <c r="A86" s="605" t="s">
        <v>538</v>
      </c>
      <c r="B86" s="331">
        <v>980000</v>
      </c>
      <c r="C86" s="366"/>
    </row>
    <row r="87" spans="1:3" s="463" customFormat="1" ht="15.75" x14ac:dyDescent="0.25">
      <c r="A87" s="605" t="s">
        <v>114</v>
      </c>
      <c r="B87" s="331"/>
      <c r="C87" s="366"/>
    </row>
    <row r="88" spans="1:3" ht="16.5" thickBot="1" x14ac:dyDescent="0.3">
      <c r="A88" s="329" t="s">
        <v>115</v>
      </c>
      <c r="B88" s="330">
        <v>20000</v>
      </c>
      <c r="C88" s="367"/>
    </row>
    <row r="89" spans="1:3" ht="18.75" thickBot="1" x14ac:dyDescent="0.3">
      <c r="A89" s="315" t="s">
        <v>116</v>
      </c>
      <c r="B89" s="316">
        <f>SUM(B90:B94)</f>
        <v>2211215</v>
      </c>
      <c r="C89" s="368">
        <f>SUM(C90:C94)</f>
        <v>5000</v>
      </c>
    </row>
    <row r="90" spans="1:3" ht="15.75" x14ac:dyDescent="0.25">
      <c r="A90" s="305" t="s">
        <v>531</v>
      </c>
      <c r="B90" s="260">
        <v>1652515</v>
      </c>
      <c r="C90" s="360"/>
    </row>
    <row r="91" spans="1:3" s="463" customFormat="1" ht="15.75" x14ac:dyDescent="0.25">
      <c r="A91" s="308" t="s">
        <v>576</v>
      </c>
      <c r="B91" s="260">
        <v>50000</v>
      </c>
      <c r="C91" s="362"/>
    </row>
    <row r="92" spans="1:3" s="463" customFormat="1" ht="15.75" x14ac:dyDescent="0.25">
      <c r="A92" s="308" t="s">
        <v>617</v>
      </c>
      <c r="B92" s="260"/>
      <c r="C92" s="362">
        <v>5000</v>
      </c>
    </row>
    <row r="93" spans="1:3" s="463" customFormat="1" ht="15.75" x14ac:dyDescent="0.25">
      <c r="A93" s="308" t="s">
        <v>629</v>
      </c>
      <c r="B93" s="260">
        <v>271200</v>
      </c>
      <c r="C93" s="362"/>
    </row>
    <row r="94" spans="1:3" s="463" customFormat="1" ht="16.5" thickBot="1" x14ac:dyDescent="0.3">
      <c r="A94" s="308" t="s">
        <v>457</v>
      </c>
      <c r="B94" s="260">
        <v>237500</v>
      </c>
      <c r="C94" s="362"/>
    </row>
    <row r="95" spans="1:3" ht="18.75" thickBot="1" x14ac:dyDescent="0.3">
      <c r="A95" s="252" t="s">
        <v>398</v>
      </c>
      <c r="B95" s="301">
        <f>SUM(B96:B100)</f>
        <v>809750</v>
      </c>
      <c r="C95" s="353">
        <f>SUM(C96:C100)</f>
        <v>146684.62</v>
      </c>
    </row>
    <row r="96" spans="1:3" s="463" customFormat="1" ht="15.75" x14ac:dyDescent="0.25">
      <c r="A96" s="308" t="s">
        <v>455</v>
      </c>
      <c r="B96" s="260">
        <v>200000</v>
      </c>
      <c r="C96" s="362"/>
    </row>
    <row r="97" spans="1:3" s="463" customFormat="1" ht="15.75" x14ac:dyDescent="0.25">
      <c r="A97" s="308" t="s">
        <v>454</v>
      </c>
      <c r="B97" s="260">
        <v>39750</v>
      </c>
      <c r="C97" s="362">
        <v>145970.44</v>
      </c>
    </row>
    <row r="98" spans="1:3" s="463" customFormat="1" ht="15.75" x14ac:dyDescent="0.25">
      <c r="A98" s="308" t="s">
        <v>642</v>
      </c>
      <c r="B98" s="260"/>
      <c r="C98" s="362">
        <v>714.18</v>
      </c>
    </row>
    <row r="99" spans="1:3" s="463" customFormat="1" ht="15.75" x14ac:dyDescent="0.25">
      <c r="A99" s="308" t="s">
        <v>584</v>
      </c>
      <c r="B99" s="260">
        <v>500000</v>
      </c>
      <c r="C99" s="362"/>
    </row>
    <row r="100" spans="1:3" ht="16.5" thickBot="1" x14ac:dyDescent="0.3">
      <c r="A100" s="305" t="s">
        <v>630</v>
      </c>
      <c r="B100" s="260">
        <v>70000</v>
      </c>
      <c r="C100" s="362"/>
    </row>
    <row r="101" spans="1:3" ht="24" thickBot="1" x14ac:dyDescent="0.4">
      <c r="A101" s="317" t="s">
        <v>130</v>
      </c>
      <c r="B101" s="318">
        <f>B95+B84+B3</f>
        <v>32863165</v>
      </c>
      <c r="C101" s="337">
        <f>C95+C84+C3</f>
        <v>5218395.08</v>
      </c>
    </row>
    <row r="102" spans="1:3" ht="15.75" x14ac:dyDescent="0.25">
      <c r="A102" s="319"/>
    </row>
  </sheetData>
  <sheetProtection selectLockedCells="1" selectUnlockedCells="1"/>
  <mergeCells count="1">
    <mergeCell ref="A1:C1"/>
  </mergeCells>
  <phoneticPr fontId="0" type="noConversion"/>
  <pageMargins left="1.1811023622047245" right="0" top="0" bottom="0" header="0.51181102362204722" footer="0.51181102362204722"/>
  <pageSetup paperSize="8" scale="51" firstPageNumber="0" fitToHeight="2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01"/>
  <sheetViews>
    <sheetView topLeftCell="B1" zoomScale="80" zoomScaleNormal="80" workbookViewId="0">
      <pane xSplit="2" ySplit="7" topLeftCell="D8" activePane="bottomRight" state="frozen"/>
      <selection activeCell="B1" sqref="B1"/>
      <selection pane="topRight" activeCell="T1" sqref="T1"/>
      <selection pane="bottomLeft" activeCell="B163" sqref="B163"/>
      <selection pane="bottomRight" activeCell="B1" sqref="B1:K2"/>
    </sheetView>
  </sheetViews>
  <sheetFormatPr defaultRowHeight="12.75" outlineLevelRow="1" x14ac:dyDescent="0.2"/>
  <cols>
    <col min="1" max="1" width="0" style="101" hidden="1" customWidth="1"/>
    <col min="2" max="2" width="18.85546875" style="101" customWidth="1"/>
    <col min="3" max="3" width="32.7109375" style="101" customWidth="1"/>
    <col min="4" max="5" width="15.5703125" style="338" bestFit="1" customWidth="1"/>
    <col min="6" max="7" width="14.85546875" style="338" customWidth="1"/>
    <col min="8" max="9" width="16" style="338" bestFit="1" customWidth="1"/>
    <col min="10" max="11" width="14.85546875" style="338" customWidth="1"/>
    <col min="12" max="16384" width="9.140625" style="101"/>
  </cols>
  <sheetData>
    <row r="1" spans="1:11" ht="27.75" customHeight="1" x14ac:dyDescent="0.2">
      <c r="A1" s="121"/>
      <c r="B1" s="693" t="s">
        <v>622</v>
      </c>
      <c r="C1" s="693"/>
      <c r="D1" s="693"/>
      <c r="E1" s="693"/>
      <c r="F1" s="693"/>
      <c r="G1" s="693"/>
      <c r="H1" s="693"/>
      <c r="I1" s="693"/>
      <c r="J1" s="693"/>
      <c r="K1" s="693"/>
    </row>
    <row r="2" spans="1:11" ht="7.5" customHeight="1" thickBot="1" x14ac:dyDescent="0.25">
      <c r="A2" s="121"/>
      <c r="B2" s="693"/>
      <c r="C2" s="693"/>
      <c r="D2" s="693"/>
      <c r="E2" s="693"/>
      <c r="F2" s="693"/>
      <c r="G2" s="693"/>
      <c r="H2" s="693"/>
      <c r="I2" s="693"/>
      <c r="J2" s="693"/>
      <c r="K2" s="693"/>
    </row>
    <row r="3" spans="1:11" ht="13.5" customHeight="1" thickBot="1" x14ac:dyDescent="0.25">
      <c r="A3" s="121"/>
      <c r="D3" s="698" t="s">
        <v>625</v>
      </c>
      <c r="E3" s="699"/>
      <c r="F3" s="699"/>
      <c r="G3" s="700"/>
      <c r="H3" s="704" t="s">
        <v>627</v>
      </c>
      <c r="I3" s="705"/>
      <c r="J3" s="705"/>
      <c r="K3" s="706"/>
    </row>
    <row r="4" spans="1:11" ht="21" customHeight="1" x14ac:dyDescent="0.2">
      <c r="A4" s="121"/>
      <c r="B4" s="694" t="s">
        <v>405</v>
      </c>
      <c r="C4" s="695"/>
      <c r="D4" s="701"/>
      <c r="E4" s="702"/>
      <c r="F4" s="702"/>
      <c r="G4" s="703"/>
      <c r="H4" s="707"/>
      <c r="I4" s="708"/>
      <c r="J4" s="708"/>
      <c r="K4" s="709"/>
    </row>
    <row r="5" spans="1:11" ht="24.75" thickBot="1" x14ac:dyDescent="0.25">
      <c r="A5" s="121"/>
      <c r="B5" s="696"/>
      <c r="C5" s="697"/>
      <c r="D5" s="344" t="s">
        <v>395</v>
      </c>
      <c r="E5" s="346" t="s">
        <v>408</v>
      </c>
      <c r="F5" s="346" t="s">
        <v>409</v>
      </c>
      <c r="G5" s="343" t="s">
        <v>400</v>
      </c>
      <c r="H5" s="545" t="s">
        <v>395</v>
      </c>
      <c r="I5" s="546" t="s">
        <v>408</v>
      </c>
      <c r="J5" s="546" t="s">
        <v>409</v>
      </c>
      <c r="K5" s="547" t="s">
        <v>400</v>
      </c>
    </row>
    <row r="6" spans="1:11" ht="24" customHeight="1" thickBot="1" x14ac:dyDescent="0.3">
      <c r="A6" s="121"/>
      <c r="B6" s="396" t="s">
        <v>147</v>
      </c>
      <c r="C6" s="397"/>
      <c r="D6" s="345">
        <f t="shared" ref="D6:G6" si="0">D8+D22+D36+D46+D52+D68+D76+D91+D95+D120+D131+D140+D152+D178+D179</f>
        <v>32863165</v>
      </c>
      <c r="E6" s="514">
        <f t="shared" si="0"/>
        <v>28353615</v>
      </c>
      <c r="F6" s="514">
        <f t="shared" si="0"/>
        <v>3230350</v>
      </c>
      <c r="G6" s="395">
        <f t="shared" si="0"/>
        <v>1279200</v>
      </c>
      <c r="H6" s="548">
        <f t="shared" ref="H6:K6" si="1">H8+H22+H36+H46+H52+H68+H76+H91+H95+H120+H131+H140+H152+H178+H179</f>
        <v>5376549.6099999985</v>
      </c>
      <c r="I6" s="549">
        <f t="shared" si="1"/>
        <v>5160527.379999998</v>
      </c>
      <c r="J6" s="549">
        <f t="shared" si="1"/>
        <v>177947.33000000002</v>
      </c>
      <c r="K6" s="550">
        <f t="shared" si="1"/>
        <v>38074.9</v>
      </c>
    </row>
    <row r="7" spans="1:11" ht="13.5" thickBot="1" x14ac:dyDescent="0.25">
      <c r="A7" s="121"/>
      <c r="B7" s="253" t="s">
        <v>148</v>
      </c>
      <c r="C7" s="254"/>
      <c r="D7" s="370"/>
      <c r="E7" s="347"/>
      <c r="F7" s="347"/>
      <c r="G7" s="371"/>
      <c r="H7" s="551"/>
      <c r="I7" s="676"/>
      <c r="J7" s="676"/>
      <c r="K7" s="552"/>
    </row>
    <row r="8" spans="1:11" ht="15.75" x14ac:dyDescent="0.25">
      <c r="A8" s="121"/>
      <c r="B8" s="267" t="s">
        <v>149</v>
      </c>
      <c r="C8" s="268"/>
      <c r="D8" s="263">
        <f t="shared" ref="D8:G8" si="2">D9+D14+D18+D19+D20+D21</f>
        <v>500700</v>
      </c>
      <c r="E8" s="264">
        <f t="shared" si="2"/>
        <v>484650</v>
      </c>
      <c r="F8" s="264">
        <f t="shared" si="2"/>
        <v>16050</v>
      </c>
      <c r="G8" s="341">
        <f t="shared" si="2"/>
        <v>0</v>
      </c>
      <c r="H8" s="553">
        <f t="shared" ref="H8:K8" si="3">H9+H14+H18+H19+H20+H21</f>
        <v>76630.199999999983</v>
      </c>
      <c r="I8" s="554">
        <f t="shared" si="3"/>
        <v>76630.199999999983</v>
      </c>
      <c r="J8" s="554">
        <f t="shared" si="3"/>
        <v>0</v>
      </c>
      <c r="K8" s="555">
        <f t="shared" si="3"/>
        <v>0</v>
      </c>
    </row>
    <row r="9" spans="1:11" ht="15.75" x14ac:dyDescent="0.25">
      <c r="A9" s="121"/>
      <c r="B9" s="269" t="s">
        <v>150</v>
      </c>
      <c r="C9" s="270" t="s">
        <v>151</v>
      </c>
      <c r="D9" s="258">
        <f>SUM(D10:D13)</f>
        <v>302850</v>
      </c>
      <c r="E9" s="257">
        <f t="shared" ref="E9:G9" si="4">SUM(E10:E13)</f>
        <v>302850</v>
      </c>
      <c r="F9" s="257">
        <f t="shared" si="4"/>
        <v>0</v>
      </c>
      <c r="G9" s="342">
        <f t="shared" si="4"/>
        <v>0</v>
      </c>
      <c r="H9" s="556">
        <f>SUM(H10:H13)</f>
        <v>58583.539999999994</v>
      </c>
      <c r="I9" s="557">
        <f t="shared" ref="I9:K9" si="5">SUM(I10:I13)</f>
        <v>58583.539999999994</v>
      </c>
      <c r="J9" s="557">
        <f t="shared" si="5"/>
        <v>0</v>
      </c>
      <c r="K9" s="558">
        <f t="shared" si="5"/>
        <v>0</v>
      </c>
    </row>
    <row r="10" spans="1:11" ht="15.75" x14ac:dyDescent="0.25">
      <c r="A10" s="121"/>
      <c r="B10" s="269">
        <v>1</v>
      </c>
      <c r="C10" s="270" t="s">
        <v>152</v>
      </c>
      <c r="D10" s="258">
        <f>SUM(E10:G10)</f>
        <v>134300</v>
      </c>
      <c r="E10" s="257">
        <f>'[1]1.Plánovanie, manažment a kontr'!$AF$5</f>
        <v>134300</v>
      </c>
      <c r="F10" s="257">
        <f>'[1]1.Plánovanie, manažment a kontr'!$AG$5</f>
        <v>0</v>
      </c>
      <c r="G10" s="342">
        <f>'[1]1.Plánovanie, manažment a kontr'!$AH$5</f>
        <v>0</v>
      </c>
      <c r="H10" s="556">
        <f>SUM(I10:K10)</f>
        <v>19533.2</v>
      </c>
      <c r="I10" s="557">
        <f>'[1]1.Plánovanie, manažment a kontr'!$AI$5</f>
        <v>19533.2</v>
      </c>
      <c r="J10" s="557">
        <f>'[1]1.Plánovanie, manažment a kontr'!$AJ$5</f>
        <v>0</v>
      </c>
      <c r="K10" s="558">
        <f>'[1]1.Plánovanie, manažment a kontr'!$AK$5</f>
        <v>0</v>
      </c>
    </row>
    <row r="11" spans="1:11" ht="15.75" x14ac:dyDescent="0.25">
      <c r="A11" s="122"/>
      <c r="B11" s="269">
        <v>2</v>
      </c>
      <c r="C11" s="270" t="s">
        <v>153</v>
      </c>
      <c r="D11" s="258">
        <f>SUM(E11:G11)</f>
        <v>51450</v>
      </c>
      <c r="E11" s="257">
        <f>'[1]1.Plánovanie, manažment a kontr'!$AF$17</f>
        <v>51450</v>
      </c>
      <c r="F11" s="257">
        <f>'[1]1.Plánovanie, manažment a kontr'!$AG$17</f>
        <v>0</v>
      </c>
      <c r="G11" s="342">
        <f>'[1]1.Plánovanie, manažment a kontr'!$AH$17</f>
        <v>0</v>
      </c>
      <c r="H11" s="556">
        <f>SUM(I11:K11)</f>
        <v>8332.86</v>
      </c>
      <c r="I11" s="557">
        <f>'[1]1.Plánovanie, manažment a kontr'!$AI$17</f>
        <v>8332.86</v>
      </c>
      <c r="J11" s="557">
        <f>'[1]1.Plánovanie, manažment a kontr'!$AJ$17</f>
        <v>0</v>
      </c>
      <c r="K11" s="558">
        <f>'[1]1.Plánovanie, manažment a kontr'!$AK$17</f>
        <v>0</v>
      </c>
    </row>
    <row r="12" spans="1:11" ht="15.75" x14ac:dyDescent="0.25">
      <c r="A12" s="122"/>
      <c r="B12" s="269">
        <v>3</v>
      </c>
      <c r="C12" s="270" t="s">
        <v>154</v>
      </c>
      <c r="D12" s="258">
        <f>SUM(E12:G12)</f>
        <v>117100</v>
      </c>
      <c r="E12" s="257">
        <f>'[1]1.Plánovanie, manažment a kontr'!$AF$28</f>
        <v>117100</v>
      </c>
      <c r="F12" s="257">
        <f>'[1]1.Plánovanie, manažment a kontr'!$AG$28</f>
        <v>0</v>
      </c>
      <c r="G12" s="342">
        <f>'[1]1.Plánovanie, manažment a kontr'!$AH$28</f>
        <v>0</v>
      </c>
      <c r="H12" s="556">
        <f>SUM(I12:K12)</f>
        <v>30717.479999999996</v>
      </c>
      <c r="I12" s="557">
        <f>'[1]1.Plánovanie, manažment a kontr'!$AI$28</f>
        <v>30717.479999999996</v>
      </c>
      <c r="J12" s="557">
        <f>'[1]1.Plánovanie, manažment a kontr'!$AJ$28</f>
        <v>0</v>
      </c>
      <c r="K12" s="558">
        <f>'[1]1.Plánovanie, manažment a kontr'!$AK$28</f>
        <v>0</v>
      </c>
    </row>
    <row r="13" spans="1:11" ht="15.75" x14ac:dyDescent="0.25">
      <c r="A13" s="122"/>
      <c r="B13" s="269">
        <v>4</v>
      </c>
      <c r="C13" s="270" t="s">
        <v>155</v>
      </c>
      <c r="D13" s="258">
        <f>SUM(E13:G13)</f>
        <v>0</v>
      </c>
      <c r="E13" s="257">
        <f>'[1]1.Plánovanie, manažment a kontr'!$AF$33</f>
        <v>0</v>
      </c>
      <c r="F13" s="257">
        <f>'[1]1.Plánovanie, manažment a kontr'!$AG$33</f>
        <v>0</v>
      </c>
      <c r="G13" s="342">
        <f>'[1]1.Plánovanie, manažment a kontr'!$AH$33</f>
        <v>0</v>
      </c>
      <c r="H13" s="556">
        <f>SUM(I13:K13)</f>
        <v>0</v>
      </c>
      <c r="I13" s="557">
        <f>'[1]1.Plánovanie, manažment a kontr'!$AI$33</f>
        <v>0</v>
      </c>
      <c r="J13" s="557">
        <f>'[1]1.Plánovanie, manažment a kontr'!$AJ$33</f>
        <v>0</v>
      </c>
      <c r="K13" s="558">
        <f>'[1]1.Plánovanie, manažment a kontr'!$AK$33</f>
        <v>0</v>
      </c>
    </row>
    <row r="14" spans="1:11" ht="15.75" x14ac:dyDescent="0.25">
      <c r="A14" s="122"/>
      <c r="B14" s="269" t="s">
        <v>156</v>
      </c>
      <c r="C14" s="270" t="s">
        <v>157</v>
      </c>
      <c r="D14" s="258">
        <f>SUM(D15:D17)</f>
        <v>79100</v>
      </c>
      <c r="E14" s="257">
        <f t="shared" ref="E14:G14" si="6">SUM(E15:E17)</f>
        <v>63050</v>
      </c>
      <c r="F14" s="257">
        <f t="shared" si="6"/>
        <v>16050</v>
      </c>
      <c r="G14" s="342">
        <f t="shared" si="6"/>
        <v>0</v>
      </c>
      <c r="H14" s="556">
        <f>SUM(H15:H17)</f>
        <v>975</v>
      </c>
      <c r="I14" s="557">
        <f t="shared" ref="I14:K14" si="7">SUM(I15:I17)</f>
        <v>975</v>
      </c>
      <c r="J14" s="557">
        <f t="shared" si="7"/>
        <v>0</v>
      </c>
      <c r="K14" s="558">
        <f t="shared" si="7"/>
        <v>0</v>
      </c>
    </row>
    <row r="15" spans="1:11" ht="15.75" x14ac:dyDescent="0.25">
      <c r="A15" s="122"/>
      <c r="B15" s="269">
        <v>1</v>
      </c>
      <c r="C15" s="270" t="s">
        <v>158</v>
      </c>
      <c r="D15" s="258">
        <f>SUM(E15:G15)</f>
        <v>28000</v>
      </c>
      <c r="E15" s="257">
        <f>'[1]1.Plánovanie, manažment a kontr'!$AF$41</f>
        <v>28000</v>
      </c>
      <c r="F15" s="257">
        <f>'[1]1.Plánovanie, manažment a kontr'!$AG$41</f>
        <v>0</v>
      </c>
      <c r="G15" s="342">
        <f>'[1]1.Plánovanie, manažment a kontr'!$AH$41</f>
        <v>0</v>
      </c>
      <c r="H15" s="556">
        <f>SUM(I15:K15)</f>
        <v>955</v>
      </c>
      <c r="I15" s="557">
        <f>'[1]1.Plánovanie, manažment a kontr'!$AI$41</f>
        <v>955</v>
      </c>
      <c r="J15" s="557">
        <f>'[1]1.Plánovanie, manažment a kontr'!$AJ$41</f>
        <v>0</v>
      </c>
      <c r="K15" s="558">
        <f>'[1]1.Plánovanie, manažment a kontr'!$AK$41</f>
        <v>0</v>
      </c>
    </row>
    <row r="16" spans="1:11" ht="15.75" x14ac:dyDescent="0.25">
      <c r="A16" s="122"/>
      <c r="B16" s="269">
        <v>2</v>
      </c>
      <c r="C16" s="270" t="s">
        <v>159</v>
      </c>
      <c r="D16" s="258">
        <f t="shared" ref="D16:D21" si="8">SUM(E16:G16)</f>
        <v>25000</v>
      </c>
      <c r="E16" s="257">
        <f>'[1]1.Plánovanie, manažment a kontr'!$AF$58</f>
        <v>25000</v>
      </c>
      <c r="F16" s="257">
        <f>'[1]1.Plánovanie, manažment a kontr'!$AG$58</f>
        <v>0</v>
      </c>
      <c r="G16" s="342">
        <f>'[1]1.Plánovanie, manažment a kontr'!$AH$58</f>
        <v>0</v>
      </c>
      <c r="H16" s="556">
        <f t="shared" ref="H16:H21" si="9">SUM(I16:K16)</f>
        <v>0</v>
      </c>
      <c r="I16" s="557">
        <f>'[1]1.Plánovanie, manažment a kontr'!$AI$58</f>
        <v>0</v>
      </c>
      <c r="J16" s="557">
        <f>'[1]1.Plánovanie, manažment a kontr'!$AJ$58</f>
        <v>0</v>
      </c>
      <c r="K16" s="558">
        <f>'[1]1.Plánovanie, manažment a kontr'!$AK$58</f>
        <v>0</v>
      </c>
    </row>
    <row r="17" spans="1:11" ht="15.75" x14ac:dyDescent="0.25">
      <c r="A17" s="122"/>
      <c r="B17" s="269">
        <v>3</v>
      </c>
      <c r="C17" s="270" t="s">
        <v>160</v>
      </c>
      <c r="D17" s="258">
        <f t="shared" si="8"/>
        <v>26100</v>
      </c>
      <c r="E17" s="257">
        <f>'[1]1.Plánovanie, manažment a kontr'!$AF$62</f>
        <v>10050</v>
      </c>
      <c r="F17" s="257">
        <f>'[1]1.Plánovanie, manažment a kontr'!$AG$62</f>
        <v>16050</v>
      </c>
      <c r="G17" s="342">
        <f>'[1]1.Plánovanie, manažment a kontr'!$AH$62</f>
        <v>0</v>
      </c>
      <c r="H17" s="556">
        <f t="shared" si="9"/>
        <v>20</v>
      </c>
      <c r="I17" s="557">
        <f>'[1]1.Plánovanie, manažment a kontr'!$AI$62</f>
        <v>20</v>
      </c>
      <c r="J17" s="557">
        <f>'[1]1.Plánovanie, manažment a kontr'!$AJ$62</f>
        <v>0</v>
      </c>
      <c r="K17" s="558">
        <f>'[1]1.Plánovanie, manažment a kontr'!$AK$62</f>
        <v>0</v>
      </c>
    </row>
    <row r="18" spans="1:11" ht="15.75" x14ac:dyDescent="0.25">
      <c r="A18" s="102"/>
      <c r="B18" s="269" t="s">
        <v>161</v>
      </c>
      <c r="C18" s="270" t="s">
        <v>162</v>
      </c>
      <c r="D18" s="258">
        <f t="shared" si="8"/>
        <v>96550</v>
      </c>
      <c r="E18" s="257">
        <f>'[1]1.Plánovanie, manažment a kontr'!$AF$79</f>
        <v>96550</v>
      </c>
      <c r="F18" s="257">
        <f>'[1]1.Plánovanie, manažment a kontr'!$AG$79</f>
        <v>0</v>
      </c>
      <c r="G18" s="342">
        <f>'[1]1.Plánovanie, manažment a kontr'!$AH$79</f>
        <v>0</v>
      </c>
      <c r="H18" s="556">
        <f t="shared" si="9"/>
        <v>13073.039999999999</v>
      </c>
      <c r="I18" s="557">
        <f>'[1]1.Plánovanie, manažment a kontr'!$AI$79</f>
        <v>13073.039999999999</v>
      </c>
      <c r="J18" s="557">
        <f>'[1]1.Plánovanie, manažment a kontr'!$AJ$79</f>
        <v>0</v>
      </c>
      <c r="K18" s="558">
        <f>'[1]1.Plánovanie, manažment a kontr'!$AK$79</f>
        <v>0</v>
      </c>
    </row>
    <row r="19" spans="1:11" ht="15.75" x14ac:dyDescent="0.25">
      <c r="A19" s="121"/>
      <c r="B19" s="269" t="s">
        <v>163</v>
      </c>
      <c r="C19" s="270" t="s">
        <v>164</v>
      </c>
      <c r="D19" s="258">
        <f t="shared" si="8"/>
        <v>9000</v>
      </c>
      <c r="E19" s="257">
        <f>'[1]1.Plánovanie, manažment a kontr'!$AF$88</f>
        <v>9000</v>
      </c>
      <c r="F19" s="257">
        <f>'[1]1.Plánovanie, manažment a kontr'!$AG$88</f>
        <v>0</v>
      </c>
      <c r="G19" s="342">
        <f>'[1]1.Plánovanie, manažment a kontr'!$AH$88</f>
        <v>0</v>
      </c>
      <c r="H19" s="556">
        <f t="shared" si="9"/>
        <v>0</v>
      </c>
      <c r="I19" s="557">
        <f>'[1]1.Plánovanie, manažment a kontr'!$AI$88</f>
        <v>0</v>
      </c>
      <c r="J19" s="557">
        <f>'[1]1.Plánovanie, manažment a kontr'!$AJ$88</f>
        <v>0</v>
      </c>
      <c r="K19" s="558">
        <f>'[1]1.Plánovanie, manažment a kontr'!$AK$88</f>
        <v>0</v>
      </c>
    </row>
    <row r="20" spans="1:11" ht="15.75" x14ac:dyDescent="0.25">
      <c r="A20" s="121"/>
      <c r="B20" s="269" t="s">
        <v>165</v>
      </c>
      <c r="C20" s="270" t="s">
        <v>166</v>
      </c>
      <c r="D20" s="258">
        <f t="shared" si="8"/>
        <v>13200</v>
      </c>
      <c r="E20" s="257">
        <f>'[1]1.Plánovanie, manažment a kontr'!$AF$92</f>
        <v>13200</v>
      </c>
      <c r="F20" s="257">
        <f>'[1]1.Plánovanie, manažment a kontr'!$AG$92</f>
        <v>0</v>
      </c>
      <c r="G20" s="342">
        <f>'[1]1.Plánovanie, manažment a kontr'!$AH$92</f>
        <v>0</v>
      </c>
      <c r="H20" s="556">
        <f t="shared" si="9"/>
        <v>3998.62</v>
      </c>
      <c r="I20" s="557">
        <f>'[1]1.Plánovanie, manažment a kontr'!$AI$92</f>
        <v>3998.62</v>
      </c>
      <c r="J20" s="557">
        <f>'[1]1.Plánovanie, manažment a kontr'!$AJ$92</f>
        <v>0</v>
      </c>
      <c r="K20" s="558">
        <f>'[1]1.Plánovanie, manažment a kontr'!$AK$92</f>
        <v>0</v>
      </c>
    </row>
    <row r="21" spans="1:11" ht="16.5" outlineLevel="1" thickBot="1" x14ac:dyDescent="0.3">
      <c r="A21" s="121"/>
      <c r="B21" s="271" t="s">
        <v>167</v>
      </c>
      <c r="C21" s="272" t="s">
        <v>431</v>
      </c>
      <c r="D21" s="265">
        <f t="shared" si="8"/>
        <v>0</v>
      </c>
      <c r="E21" s="266">
        <f>'[1]1.Plánovanie, manažment a kontr'!$AF$95</f>
        <v>0</v>
      </c>
      <c r="F21" s="266">
        <f>'[1]1.Plánovanie, manažment a kontr'!$AG$95</f>
        <v>0</v>
      </c>
      <c r="G21" s="682">
        <f>'[1]1.Plánovanie, manažment a kontr'!$AH$95</f>
        <v>0</v>
      </c>
      <c r="H21" s="559">
        <f t="shared" si="9"/>
        <v>0</v>
      </c>
      <c r="I21" s="560">
        <f>'[1]1.Plánovanie, manažment a kontr'!$AI$95</f>
        <v>0</v>
      </c>
      <c r="J21" s="560">
        <f>'[1]1.Plánovanie, manažment a kontr'!$AJ$95</f>
        <v>0</v>
      </c>
      <c r="K21" s="561">
        <f>'[1]1.Plánovanie, manažment a kontr'!$AK$95</f>
        <v>0</v>
      </c>
    </row>
    <row r="22" spans="1:11" s="123" customFormat="1" ht="15.75" x14ac:dyDescent="0.25">
      <c r="A22" s="122"/>
      <c r="B22" s="273" t="s">
        <v>169</v>
      </c>
      <c r="C22" s="274"/>
      <c r="D22" s="263">
        <f t="shared" ref="D22:E22" si="10">D23+D32+D35</f>
        <v>34070</v>
      </c>
      <c r="E22" s="264">
        <f t="shared" si="10"/>
        <v>34070</v>
      </c>
      <c r="F22" s="264">
        <f>F23+F32+F35</f>
        <v>0</v>
      </c>
      <c r="G22" s="341">
        <f t="shared" ref="G22:I22" si="11">G23+G32+G35</f>
        <v>0</v>
      </c>
      <c r="H22" s="553">
        <f t="shared" si="11"/>
        <v>528.19000000000005</v>
      </c>
      <c r="I22" s="554">
        <f t="shared" si="11"/>
        <v>528.19000000000005</v>
      </c>
      <c r="J22" s="554">
        <f>J23+J32+J35</f>
        <v>0</v>
      </c>
      <c r="K22" s="555">
        <f t="shared" ref="K22" si="12">K23+K32+K35</f>
        <v>0</v>
      </c>
    </row>
    <row r="23" spans="1:11" ht="15.75" x14ac:dyDescent="0.25">
      <c r="A23" s="121"/>
      <c r="B23" s="269" t="s">
        <v>170</v>
      </c>
      <c r="C23" s="270" t="s">
        <v>171</v>
      </c>
      <c r="D23" s="258">
        <f t="shared" ref="D23:F23" si="13">SUM(D24:D31)</f>
        <v>20870</v>
      </c>
      <c r="E23" s="257">
        <f t="shared" si="13"/>
        <v>20870</v>
      </c>
      <c r="F23" s="257">
        <f t="shared" si="13"/>
        <v>0</v>
      </c>
      <c r="G23" s="342">
        <f>SUM(G24:G31)</f>
        <v>0</v>
      </c>
      <c r="H23" s="556">
        <f t="shared" ref="H23:J23" si="14">SUM(H24:H31)</f>
        <v>0</v>
      </c>
      <c r="I23" s="557">
        <f t="shared" si="14"/>
        <v>0</v>
      </c>
      <c r="J23" s="557">
        <f t="shared" si="14"/>
        <v>0</v>
      </c>
      <c r="K23" s="558">
        <f>SUM(K24:K31)</f>
        <v>0</v>
      </c>
    </row>
    <row r="24" spans="1:11" ht="15.75" x14ac:dyDescent="0.25">
      <c r="A24" s="124"/>
      <c r="B24" s="269">
        <v>1</v>
      </c>
      <c r="C24" s="270" t="s">
        <v>172</v>
      </c>
      <c r="D24" s="258">
        <f>SUM(E24:G24)</f>
        <v>820</v>
      </c>
      <c r="E24" s="257">
        <f>'[1]2. Propagácia a marketing'!$AF$5</f>
        <v>820</v>
      </c>
      <c r="F24" s="257">
        <f>'[1]2. Propagácia a marketing'!$AG$5</f>
        <v>0</v>
      </c>
      <c r="G24" s="342">
        <f>'[1]2. Propagácia a marketing'!$AH$5</f>
        <v>0</v>
      </c>
      <c r="H24" s="556">
        <f>SUM(I24:K24)</f>
        <v>0</v>
      </c>
      <c r="I24" s="557">
        <f>'[1]2. Propagácia a marketing'!$AI$5</f>
        <v>0</v>
      </c>
      <c r="J24" s="557">
        <f>'[1]2. Propagácia a marketing'!$AJ$5</f>
        <v>0</v>
      </c>
      <c r="K24" s="558">
        <f>'[1]2. Propagácia a marketing'!$AK$5</f>
        <v>0</v>
      </c>
    </row>
    <row r="25" spans="1:11" ht="15.75" x14ac:dyDescent="0.25">
      <c r="A25" s="121"/>
      <c r="B25" s="269">
        <v>2</v>
      </c>
      <c r="C25" s="275" t="s">
        <v>173</v>
      </c>
      <c r="D25" s="258">
        <f t="shared" ref="D25:D31" si="15">SUM(E25:G25)</f>
        <v>6000</v>
      </c>
      <c r="E25" s="257">
        <f>'[1]2. Propagácia a marketing'!$AF$7</f>
        <v>6000</v>
      </c>
      <c r="F25" s="257">
        <f>'[1]2. Propagácia a marketing'!$AG$7</f>
        <v>0</v>
      </c>
      <c r="G25" s="342">
        <f>'[1]2. Propagácia a marketing'!$AH$7</f>
        <v>0</v>
      </c>
      <c r="H25" s="556">
        <f t="shared" ref="H25:H31" si="16">SUM(I25:K25)</f>
        <v>0</v>
      </c>
      <c r="I25" s="557">
        <f>'[1]2. Propagácia a marketing'!$AI$7</f>
        <v>0</v>
      </c>
      <c r="J25" s="557">
        <f>'[1]2. Propagácia a marketing'!$AJ$7</f>
        <v>0</v>
      </c>
      <c r="K25" s="558">
        <f>'[1]2. Propagácia a marketing'!$AK$7</f>
        <v>0</v>
      </c>
    </row>
    <row r="26" spans="1:11" ht="15.75" x14ac:dyDescent="0.25">
      <c r="A26" s="121"/>
      <c r="B26" s="269">
        <v>3</v>
      </c>
      <c r="C26" s="270" t="s">
        <v>174</v>
      </c>
      <c r="D26" s="258">
        <f t="shared" si="15"/>
        <v>8050</v>
      </c>
      <c r="E26" s="257">
        <f>'[1]2. Propagácia a marketing'!$AF$12</f>
        <v>8050</v>
      </c>
      <c r="F26" s="257">
        <f>'[1]2. Propagácia a marketing'!$AG$12</f>
        <v>0</v>
      </c>
      <c r="G26" s="342">
        <f>'[1]2. Propagácia a marketing'!$AH$12</f>
        <v>0</v>
      </c>
      <c r="H26" s="556">
        <f t="shared" si="16"/>
        <v>0</v>
      </c>
      <c r="I26" s="557">
        <f>'[1]2. Propagácia a marketing'!$AI$12</f>
        <v>0</v>
      </c>
      <c r="J26" s="557">
        <f>'[1]2. Propagácia a marketing'!$AJ$12</f>
        <v>0</v>
      </c>
      <c r="K26" s="558">
        <f>'[1]2. Propagácia a marketing'!$AK$12</f>
        <v>0</v>
      </c>
    </row>
    <row r="27" spans="1:11" ht="15.75" x14ac:dyDescent="0.25">
      <c r="A27" s="121"/>
      <c r="B27" s="269">
        <v>4</v>
      </c>
      <c r="C27" s="270" t="s">
        <v>175</v>
      </c>
      <c r="D27" s="258">
        <f t="shared" si="15"/>
        <v>0</v>
      </c>
      <c r="E27" s="257">
        <f>'[1]2. Propagácia a marketing'!$AF$20</f>
        <v>0</v>
      </c>
      <c r="F27" s="257">
        <f>'[1]2. Propagácia a marketing'!$AG$20</f>
        <v>0</v>
      </c>
      <c r="G27" s="342">
        <f>'[1]2. Propagácia a marketing'!$AH$20</f>
        <v>0</v>
      </c>
      <c r="H27" s="556">
        <f t="shared" si="16"/>
        <v>0</v>
      </c>
      <c r="I27" s="557">
        <f>'[1]2. Propagácia a marketing'!$AI$20</f>
        <v>0</v>
      </c>
      <c r="J27" s="557">
        <f>'[1]2. Propagácia a marketing'!$AJ$20</f>
        <v>0</v>
      </c>
      <c r="K27" s="558">
        <f>'[1]2. Propagácia a marketing'!$AK$20</f>
        <v>0</v>
      </c>
    </row>
    <row r="28" spans="1:11" ht="15.75" x14ac:dyDescent="0.25">
      <c r="A28" s="121"/>
      <c r="B28" s="269">
        <v>5</v>
      </c>
      <c r="C28" s="270" t="s">
        <v>176</v>
      </c>
      <c r="D28" s="258">
        <f t="shared" si="15"/>
        <v>0</v>
      </c>
      <c r="E28" s="257">
        <f>'[1]2. Propagácia a marketing'!$AF$22</f>
        <v>0</v>
      </c>
      <c r="F28" s="257">
        <f>'[1]2. Propagácia a marketing'!$AG$22</f>
        <v>0</v>
      </c>
      <c r="G28" s="342">
        <f>'[1]2. Propagácia a marketing'!$AH$22</f>
        <v>0</v>
      </c>
      <c r="H28" s="556">
        <f t="shared" si="16"/>
        <v>0</v>
      </c>
      <c r="I28" s="557">
        <f>'[1]2. Propagácia a marketing'!$AI$22</f>
        <v>0</v>
      </c>
      <c r="J28" s="557">
        <f>'[1]2. Propagácia a marketing'!$AJ$22</f>
        <v>0</v>
      </c>
      <c r="K28" s="558">
        <f>'[1]2. Propagácia a marketing'!$AK$22</f>
        <v>0</v>
      </c>
    </row>
    <row r="29" spans="1:11" ht="15.75" x14ac:dyDescent="0.25">
      <c r="A29" s="121"/>
      <c r="B29" s="269">
        <v>6</v>
      </c>
      <c r="C29" s="270" t="s">
        <v>177</v>
      </c>
      <c r="D29" s="258">
        <f t="shared" si="15"/>
        <v>0</v>
      </c>
      <c r="E29" s="257">
        <f>'[1]2. Propagácia a marketing'!$AF$25</f>
        <v>0</v>
      </c>
      <c r="F29" s="257">
        <f>'[1]2. Propagácia a marketing'!$AG$25</f>
        <v>0</v>
      </c>
      <c r="G29" s="342">
        <f>'[1]2. Propagácia a marketing'!$AH$25</f>
        <v>0</v>
      </c>
      <c r="H29" s="556">
        <f t="shared" si="16"/>
        <v>0</v>
      </c>
      <c r="I29" s="557">
        <f>'[1]2. Propagácia a marketing'!$AI$25</f>
        <v>0</v>
      </c>
      <c r="J29" s="557">
        <f>'[1]2. Propagácia a marketing'!$AJ$25</f>
        <v>0</v>
      </c>
      <c r="K29" s="558">
        <f>'[1]2. Propagácia a marketing'!$AK$25</f>
        <v>0</v>
      </c>
    </row>
    <row r="30" spans="1:11" ht="15.75" x14ac:dyDescent="0.25">
      <c r="A30" s="121"/>
      <c r="B30" s="269">
        <v>7</v>
      </c>
      <c r="C30" s="270" t="s">
        <v>178</v>
      </c>
      <c r="D30" s="258">
        <f t="shared" si="15"/>
        <v>2000</v>
      </c>
      <c r="E30" s="257">
        <f>'[1]2. Propagácia a marketing'!$AF$27</f>
        <v>2000</v>
      </c>
      <c r="F30" s="257">
        <f>'[1]2. Propagácia a marketing'!$AG$27</f>
        <v>0</v>
      </c>
      <c r="G30" s="342">
        <f>'[1]2. Propagácia a marketing'!$AH$27</f>
        <v>0</v>
      </c>
      <c r="H30" s="556">
        <f t="shared" si="16"/>
        <v>0</v>
      </c>
      <c r="I30" s="557">
        <f>'[1]2. Propagácia a marketing'!$AI$27</f>
        <v>0</v>
      </c>
      <c r="J30" s="557">
        <f>'[1]2. Propagácia a marketing'!$AJ$27</f>
        <v>0</v>
      </c>
      <c r="K30" s="558">
        <f>'[1]2. Propagácia a marketing'!$AK$27</f>
        <v>0</v>
      </c>
    </row>
    <row r="31" spans="1:11" ht="15.75" outlineLevel="1" x14ac:dyDescent="0.25">
      <c r="A31" s="121"/>
      <c r="B31" s="269">
        <v>8</v>
      </c>
      <c r="C31" s="270" t="s">
        <v>432</v>
      </c>
      <c r="D31" s="258">
        <f t="shared" si="15"/>
        <v>4000</v>
      </c>
      <c r="E31" s="257">
        <f>'[1]2. Propagácia a marketing'!$AF$29</f>
        <v>4000</v>
      </c>
      <c r="F31" s="257">
        <f>'[1]2. Propagácia a marketing'!$AG$29</f>
        <v>0</v>
      </c>
      <c r="G31" s="342">
        <f>'[1]2. Propagácia a marketing'!$AH$29</f>
        <v>0</v>
      </c>
      <c r="H31" s="556">
        <f t="shared" si="16"/>
        <v>0</v>
      </c>
      <c r="I31" s="557">
        <f>'[1]2. Propagácia a marketing'!$AI$29</f>
        <v>0</v>
      </c>
      <c r="J31" s="557">
        <f>'[1]2. Propagácia a marketing'!$AJ$29</f>
        <v>0</v>
      </c>
      <c r="K31" s="558">
        <f>'[1]2. Propagácia a marketing'!$AK$29</f>
        <v>0</v>
      </c>
    </row>
    <row r="32" spans="1:11" ht="15.75" x14ac:dyDescent="0.25">
      <c r="B32" s="269" t="s">
        <v>180</v>
      </c>
      <c r="C32" s="270" t="s">
        <v>181</v>
      </c>
      <c r="D32" s="258">
        <f t="shared" ref="D32:G32" si="17">SUM(D33:D34)</f>
        <v>5500</v>
      </c>
      <c r="E32" s="257">
        <f t="shared" si="17"/>
        <v>5500</v>
      </c>
      <c r="F32" s="257">
        <f t="shared" si="17"/>
        <v>0</v>
      </c>
      <c r="G32" s="342">
        <f t="shared" si="17"/>
        <v>0</v>
      </c>
      <c r="H32" s="556">
        <f t="shared" ref="H32:K32" si="18">SUM(H33:H34)</f>
        <v>500</v>
      </c>
      <c r="I32" s="557">
        <f t="shared" si="18"/>
        <v>500</v>
      </c>
      <c r="J32" s="557">
        <f t="shared" si="18"/>
        <v>0</v>
      </c>
      <c r="K32" s="558">
        <f t="shared" si="18"/>
        <v>0</v>
      </c>
    </row>
    <row r="33" spans="1:11" ht="15.75" x14ac:dyDescent="0.25">
      <c r="B33" s="269">
        <v>1</v>
      </c>
      <c r="C33" s="270" t="s">
        <v>182</v>
      </c>
      <c r="D33" s="258">
        <f>SUM(E33:G33)</f>
        <v>4000</v>
      </c>
      <c r="E33" s="257">
        <f>'[1]2. Propagácia a marketing'!$AF$32</f>
        <v>4000</v>
      </c>
      <c r="F33" s="257">
        <f>'[1]2. Propagácia a marketing'!$AG$32</f>
        <v>0</v>
      </c>
      <c r="G33" s="342">
        <f>'[1]2. Propagácia a marketing'!$AH$32</f>
        <v>0</v>
      </c>
      <c r="H33" s="556">
        <f>SUM(I33:K33)</f>
        <v>0</v>
      </c>
      <c r="I33" s="557">
        <f>'[1]2. Propagácia a marketing'!$AI$32</f>
        <v>0</v>
      </c>
      <c r="J33" s="557">
        <f>'[1]2. Propagácia a marketing'!$AJ$32</f>
        <v>0</v>
      </c>
      <c r="K33" s="558">
        <f>'[1]2. Propagácia a marketing'!$AK$32</f>
        <v>0</v>
      </c>
    </row>
    <row r="34" spans="1:11" ht="15.75" x14ac:dyDescent="0.25">
      <c r="B34" s="269">
        <v>2</v>
      </c>
      <c r="C34" s="270" t="s">
        <v>183</v>
      </c>
      <c r="D34" s="258">
        <f>SUM(E34:G34)</f>
        <v>1500</v>
      </c>
      <c r="E34" s="257">
        <f>'[1]2. Propagácia a marketing'!$AF$46</f>
        <v>1500</v>
      </c>
      <c r="F34" s="257">
        <f>'[1]2. Propagácia a marketing'!$AG$46</f>
        <v>0</v>
      </c>
      <c r="G34" s="342">
        <f>'[1]2. Propagácia a marketing'!$AH$46</f>
        <v>0</v>
      </c>
      <c r="H34" s="556">
        <f>SUM(I34:K34)</f>
        <v>500</v>
      </c>
      <c r="I34" s="557">
        <f>'[1]2. Propagácia a marketing'!$AI$46</f>
        <v>500</v>
      </c>
      <c r="J34" s="557">
        <f>'[1]2. Propagácia a marketing'!$AJ$46</f>
        <v>0</v>
      </c>
      <c r="K34" s="558">
        <f>'[1]2. Propagácia a marketing'!$AK$46</f>
        <v>0</v>
      </c>
    </row>
    <row r="35" spans="1:11" ht="16.5" thickBot="1" x14ac:dyDescent="0.3">
      <c r="A35" s="124"/>
      <c r="B35" s="271" t="s">
        <v>184</v>
      </c>
      <c r="C35" s="272" t="s">
        <v>185</v>
      </c>
      <c r="D35" s="265">
        <f>SUM(E35:G35)</f>
        <v>7700</v>
      </c>
      <c r="E35" s="266">
        <f>'[1]2. Propagácia a marketing'!$AF$51</f>
        <v>7700</v>
      </c>
      <c r="F35" s="266">
        <f>'[1]2. Propagácia a marketing'!$AG$51</f>
        <v>0</v>
      </c>
      <c r="G35" s="682">
        <f>'[1]2. Propagácia a marketing'!$AH$51</f>
        <v>0</v>
      </c>
      <c r="H35" s="559">
        <f>SUM(I35:K35)</f>
        <v>28.19</v>
      </c>
      <c r="I35" s="560">
        <f>'[1]2. Propagácia a marketing'!$AI$51</f>
        <v>28.19</v>
      </c>
      <c r="J35" s="560">
        <f>'[1]2. Propagácia a marketing'!$AJ$51</f>
        <v>0</v>
      </c>
      <c r="K35" s="561">
        <f>'[1]2. Propagácia a marketing'!$AK$51</f>
        <v>0</v>
      </c>
    </row>
    <row r="36" spans="1:11" s="123" customFormat="1" ht="15.75" x14ac:dyDescent="0.25">
      <c r="A36" s="111"/>
      <c r="B36" s="273" t="s">
        <v>186</v>
      </c>
      <c r="C36" s="394"/>
      <c r="D36" s="263">
        <f t="shared" ref="D36:G36" si="19">D37+D38+D39+D44+D45</f>
        <v>318576</v>
      </c>
      <c r="E36" s="264">
        <f t="shared" si="19"/>
        <v>318576</v>
      </c>
      <c r="F36" s="264">
        <f t="shared" si="19"/>
        <v>0</v>
      </c>
      <c r="G36" s="341">
        <f t="shared" si="19"/>
        <v>0</v>
      </c>
      <c r="H36" s="553">
        <f t="shared" ref="H36:K36" si="20">H37+H38+H39+H44+H45</f>
        <v>53608.039999999986</v>
      </c>
      <c r="I36" s="554">
        <f t="shared" si="20"/>
        <v>53608.039999999986</v>
      </c>
      <c r="J36" s="554">
        <f t="shared" si="20"/>
        <v>0</v>
      </c>
      <c r="K36" s="555">
        <f t="shared" si="20"/>
        <v>0</v>
      </c>
    </row>
    <row r="37" spans="1:11" ht="15.75" x14ac:dyDescent="0.25">
      <c r="A37" s="121"/>
      <c r="B37" s="269" t="s">
        <v>187</v>
      </c>
      <c r="C37" s="270" t="s">
        <v>188</v>
      </c>
      <c r="D37" s="258">
        <f>SUM(E37:G37)</f>
        <v>102198</v>
      </c>
      <c r="E37" s="257">
        <f>'[1]3.Interné služby'!$AF$4</f>
        <v>102198</v>
      </c>
      <c r="F37" s="257">
        <f>'[1]3.Interné služby'!$AG$4</f>
        <v>0</v>
      </c>
      <c r="G37" s="342">
        <f>'[1]3.Interné služby'!$AH$4</f>
        <v>0</v>
      </c>
      <c r="H37" s="556">
        <f>SUM(I37:K37)</f>
        <v>11109</v>
      </c>
      <c r="I37" s="557">
        <f>'[1]3.Interné služby'!$AI$4</f>
        <v>11109</v>
      </c>
      <c r="J37" s="557">
        <f>'[1]3.Interné služby'!$AJ$4</f>
        <v>0</v>
      </c>
      <c r="K37" s="558">
        <f>'[1]3.Interné služby'!$AK$4</f>
        <v>0</v>
      </c>
    </row>
    <row r="38" spans="1:11" ht="15.75" x14ac:dyDescent="0.25">
      <c r="A38" s="124"/>
      <c r="B38" s="269" t="s">
        <v>189</v>
      </c>
      <c r="C38" s="270" t="s">
        <v>190</v>
      </c>
      <c r="D38" s="258">
        <f>SUM(E38:G38)</f>
        <v>1000</v>
      </c>
      <c r="E38" s="257">
        <f>'[1]3.Interné služby'!$AF$23</f>
        <v>1000</v>
      </c>
      <c r="F38" s="257">
        <f>'[1]3.Interné služby'!$AG$23</f>
        <v>0</v>
      </c>
      <c r="G38" s="342">
        <f>'[1]3.Interné služby'!$AH$23</f>
        <v>0</v>
      </c>
      <c r="H38" s="556">
        <f>SUM(I38:K38)</f>
        <v>0</v>
      </c>
      <c r="I38" s="557">
        <f>'[1]3.Interné služby'!$AI$23</f>
        <v>0</v>
      </c>
      <c r="J38" s="557">
        <f>'[1]3.Interné služby'!$AJ$23</f>
        <v>0</v>
      </c>
      <c r="K38" s="558">
        <f>'[1]3.Interné služby'!$AK$23</f>
        <v>0</v>
      </c>
    </row>
    <row r="39" spans="1:11" ht="15.75" x14ac:dyDescent="0.25">
      <c r="B39" s="269" t="s">
        <v>191</v>
      </c>
      <c r="C39" s="270" t="s">
        <v>192</v>
      </c>
      <c r="D39" s="258">
        <f t="shared" ref="D39:G39" si="21">SUM(D40:D43)</f>
        <v>207878</v>
      </c>
      <c r="E39" s="257">
        <f t="shared" si="21"/>
        <v>207878</v>
      </c>
      <c r="F39" s="257">
        <f t="shared" si="21"/>
        <v>0</v>
      </c>
      <c r="G39" s="342">
        <f t="shared" si="21"/>
        <v>0</v>
      </c>
      <c r="H39" s="556">
        <f t="shared" ref="H39:K39" si="22">SUM(H40:H43)</f>
        <v>40689.459999999985</v>
      </c>
      <c r="I39" s="557">
        <f t="shared" si="22"/>
        <v>40689.459999999985</v>
      </c>
      <c r="J39" s="557">
        <f t="shared" si="22"/>
        <v>0</v>
      </c>
      <c r="K39" s="558">
        <f t="shared" si="22"/>
        <v>0</v>
      </c>
    </row>
    <row r="40" spans="1:11" ht="15.75" x14ac:dyDescent="0.25">
      <c r="B40" s="269">
        <v>1</v>
      </c>
      <c r="C40" s="270" t="s">
        <v>193</v>
      </c>
      <c r="D40" s="258">
        <f t="shared" ref="D40:D45" si="23">SUM(E40:G40)</f>
        <v>1800</v>
      </c>
      <c r="E40" s="257">
        <f>'[1]3.Interné služby'!$AF$29</f>
        <v>1800</v>
      </c>
      <c r="F40" s="257">
        <f>'[1]3.Interné služby'!$AG$29</f>
        <v>0</v>
      </c>
      <c r="G40" s="342">
        <f>'[1]3.Interné služby'!$AH$29</f>
        <v>0</v>
      </c>
      <c r="H40" s="556">
        <f t="shared" ref="H40:H45" si="24">SUM(I40:K40)</f>
        <v>0</v>
      </c>
      <c r="I40" s="557">
        <f>'[1]3.Interné služby'!$AI$29</f>
        <v>0</v>
      </c>
      <c r="J40" s="557">
        <f>'[1]3.Interné služby'!$AJ$29</f>
        <v>0</v>
      </c>
      <c r="K40" s="558">
        <f>'[1]3.Interné služby'!$AK$29</f>
        <v>0</v>
      </c>
    </row>
    <row r="41" spans="1:11" ht="15.75" x14ac:dyDescent="0.25">
      <c r="B41" s="269">
        <v>2</v>
      </c>
      <c r="C41" s="270" t="s">
        <v>194</v>
      </c>
      <c r="D41" s="258">
        <f t="shared" si="23"/>
        <v>15700</v>
      </c>
      <c r="E41" s="257">
        <f>'[1]3.Interné služby'!$AF$34</f>
        <v>15700</v>
      </c>
      <c r="F41" s="257">
        <f>'[1]3.Interné služby'!$AG$34</f>
        <v>0</v>
      </c>
      <c r="G41" s="342">
        <f>'[1]3.Interné služby'!$AH$34</f>
        <v>0</v>
      </c>
      <c r="H41" s="556">
        <f t="shared" si="24"/>
        <v>4054.35</v>
      </c>
      <c r="I41" s="557">
        <f>'[1]3.Interné služby'!$AI$34</f>
        <v>4054.35</v>
      </c>
      <c r="J41" s="557">
        <f>'[1]3.Interné služby'!$AJ$34</f>
        <v>0</v>
      </c>
      <c r="K41" s="558">
        <f>'[1]3.Interné služby'!$AK$34</f>
        <v>0</v>
      </c>
    </row>
    <row r="42" spans="1:11" ht="15.75" x14ac:dyDescent="0.25">
      <c r="B42" s="269">
        <v>3</v>
      </c>
      <c r="C42" s="270" t="s">
        <v>195</v>
      </c>
      <c r="D42" s="258">
        <f t="shared" si="23"/>
        <v>188678</v>
      </c>
      <c r="E42" s="257">
        <f>'[1]3.Interné služby'!$AF$37</f>
        <v>188678</v>
      </c>
      <c r="F42" s="257">
        <f>'[1]3.Interné služby'!$AG$37</f>
        <v>0</v>
      </c>
      <c r="G42" s="342">
        <f>'[1]3.Interné služby'!$AH$37</f>
        <v>0</v>
      </c>
      <c r="H42" s="556">
        <f t="shared" si="24"/>
        <v>36635.109999999986</v>
      </c>
      <c r="I42" s="557">
        <f>'[1]3.Interné služby'!$AI$37</f>
        <v>36635.109999999986</v>
      </c>
      <c r="J42" s="557">
        <f>'[1]3.Interné služby'!$AJ$37</f>
        <v>0</v>
      </c>
      <c r="K42" s="558">
        <f>'[1]3.Interné služby'!$AK$37</f>
        <v>0</v>
      </c>
    </row>
    <row r="43" spans="1:11" ht="15.75" x14ac:dyDescent="0.25">
      <c r="B43" s="269">
        <v>4</v>
      </c>
      <c r="C43" s="270" t="s">
        <v>196</v>
      </c>
      <c r="D43" s="258">
        <f t="shared" si="23"/>
        <v>1700</v>
      </c>
      <c r="E43" s="257">
        <f>'[1]3.Interné služby'!$AF$95</f>
        <v>1700</v>
      </c>
      <c r="F43" s="257">
        <f>'[1]3.Interné služby'!$AG$95</f>
        <v>0</v>
      </c>
      <c r="G43" s="342">
        <f>'[1]3.Interné služby'!$AH$95</f>
        <v>0</v>
      </c>
      <c r="H43" s="556">
        <f t="shared" si="24"/>
        <v>0</v>
      </c>
      <c r="I43" s="557">
        <f>'[1]3.Interné služby'!$AI$95</f>
        <v>0</v>
      </c>
      <c r="J43" s="557">
        <f>'[1]3.Interné služby'!$AJ$95</f>
        <v>0</v>
      </c>
      <c r="K43" s="558">
        <f>'[1]3.Interné služby'!$AK$95</f>
        <v>0</v>
      </c>
    </row>
    <row r="44" spans="1:11" ht="15.75" x14ac:dyDescent="0.25">
      <c r="B44" s="269" t="s">
        <v>197</v>
      </c>
      <c r="C44" s="270" t="s">
        <v>198</v>
      </c>
      <c r="D44" s="258">
        <f t="shared" si="23"/>
        <v>7000</v>
      </c>
      <c r="E44" s="257">
        <f>'[1]3.Interné služby'!$AF$100</f>
        <v>7000</v>
      </c>
      <c r="F44" s="257">
        <f>'[1]3.Interné služby'!$AG$100</f>
        <v>0</v>
      </c>
      <c r="G44" s="342">
        <f>'[1]3.Interné služby'!$AH$100</f>
        <v>0</v>
      </c>
      <c r="H44" s="556">
        <f t="shared" si="24"/>
        <v>1809.58</v>
      </c>
      <c r="I44" s="557">
        <f>'[1]3.Interné služby'!$AI$100</f>
        <v>1809.58</v>
      </c>
      <c r="J44" s="557">
        <f>'[1]3.Interné služby'!$AJ$100</f>
        <v>0</v>
      </c>
      <c r="K44" s="558">
        <f>'[1]3.Interné služby'!$AK$100</f>
        <v>0</v>
      </c>
    </row>
    <row r="45" spans="1:11" ht="16.5" thickBot="1" x14ac:dyDescent="0.3">
      <c r="B45" s="276" t="s">
        <v>199</v>
      </c>
      <c r="C45" s="272" t="s">
        <v>200</v>
      </c>
      <c r="D45" s="265">
        <f t="shared" si="23"/>
        <v>500</v>
      </c>
      <c r="E45" s="266">
        <f>'[1]3.Interné služby'!$AF$106</f>
        <v>500</v>
      </c>
      <c r="F45" s="266">
        <f>'[1]3.Interné služby'!$AG$106</f>
        <v>0</v>
      </c>
      <c r="G45" s="682">
        <f>'[1]3.Interné služby'!$AH$106</f>
        <v>0</v>
      </c>
      <c r="H45" s="559">
        <f t="shared" si="24"/>
        <v>0</v>
      </c>
      <c r="I45" s="560">
        <f>'[1]3.Interné služby'!$AI$106</f>
        <v>0</v>
      </c>
      <c r="J45" s="560">
        <f>'[1]3.Interné služby'!$AJ$106</f>
        <v>0</v>
      </c>
      <c r="K45" s="561">
        <f>'[1]3.Interné služby'!$AK$106</f>
        <v>0</v>
      </c>
    </row>
    <row r="46" spans="1:11" s="123" customFormat="1" ht="15.75" x14ac:dyDescent="0.25">
      <c r="B46" s="277" t="s">
        <v>201</v>
      </c>
      <c r="C46" s="278"/>
      <c r="D46" s="263">
        <f t="shared" ref="D46:G46" si="25">D47+D48+D51</f>
        <v>60700</v>
      </c>
      <c r="E46" s="264">
        <f t="shared" si="25"/>
        <v>60700</v>
      </c>
      <c r="F46" s="264">
        <f t="shared" si="25"/>
        <v>0</v>
      </c>
      <c r="G46" s="341">
        <f t="shared" si="25"/>
        <v>0</v>
      </c>
      <c r="H46" s="553">
        <f t="shared" ref="H46:K46" si="26">H47+H48+H51</f>
        <v>13484.789999999999</v>
      </c>
      <c r="I46" s="554">
        <f t="shared" si="26"/>
        <v>13484.789999999999</v>
      </c>
      <c r="J46" s="554">
        <f t="shared" si="26"/>
        <v>0</v>
      </c>
      <c r="K46" s="555">
        <f t="shared" si="26"/>
        <v>0</v>
      </c>
    </row>
    <row r="47" spans="1:11" ht="15.75" x14ac:dyDescent="0.25">
      <c r="B47" s="269" t="s">
        <v>202</v>
      </c>
      <c r="C47" s="270" t="s">
        <v>203</v>
      </c>
      <c r="D47" s="258">
        <f>SUM(E47:G47)</f>
        <v>26650</v>
      </c>
      <c r="E47" s="257">
        <f>'[1]4.Služby občanov'!$AF$4</f>
        <v>26650</v>
      </c>
      <c r="F47" s="257">
        <f>'[1]4.Služby občanov'!$AG$4</f>
        <v>0</v>
      </c>
      <c r="G47" s="342">
        <f>'[1]4.Služby občanov'!$AH$4</f>
        <v>0</v>
      </c>
      <c r="H47" s="556">
        <f>SUM(I47:K47)</f>
        <v>8693.3799999999992</v>
      </c>
      <c r="I47" s="557">
        <f>'[1]4.Služby občanov'!$AI$4</f>
        <v>8693.3799999999992</v>
      </c>
      <c r="J47" s="557">
        <f>'[1]4.Služby občanov'!$AJ$4</f>
        <v>0</v>
      </c>
      <c r="K47" s="558">
        <f>'[1]4.Služby občanov'!$AK$4</f>
        <v>0</v>
      </c>
    </row>
    <row r="48" spans="1:11" ht="15.75" x14ac:dyDescent="0.25">
      <c r="A48" s="125"/>
      <c r="B48" s="269" t="s">
        <v>204</v>
      </c>
      <c r="C48" s="270" t="s">
        <v>205</v>
      </c>
      <c r="D48" s="258">
        <f t="shared" ref="D48:G48" si="27">SUM(D49:D50)</f>
        <v>34050</v>
      </c>
      <c r="E48" s="257">
        <f t="shared" si="27"/>
        <v>34050</v>
      </c>
      <c r="F48" s="257">
        <f t="shared" si="27"/>
        <v>0</v>
      </c>
      <c r="G48" s="342">
        <f t="shared" si="27"/>
        <v>0</v>
      </c>
      <c r="H48" s="556">
        <f t="shared" ref="H48:K48" si="28">SUM(H49:H50)</f>
        <v>4791.41</v>
      </c>
      <c r="I48" s="557">
        <f t="shared" si="28"/>
        <v>4791.41</v>
      </c>
      <c r="J48" s="557">
        <f t="shared" si="28"/>
        <v>0</v>
      </c>
      <c r="K48" s="558">
        <f t="shared" si="28"/>
        <v>0</v>
      </c>
    </row>
    <row r="49" spans="1:11" ht="15.75" x14ac:dyDescent="0.25">
      <c r="A49" s="125"/>
      <c r="B49" s="269">
        <v>1</v>
      </c>
      <c r="C49" s="270" t="s">
        <v>206</v>
      </c>
      <c r="D49" s="258">
        <f>SUM(E49:G49)</f>
        <v>32050</v>
      </c>
      <c r="E49" s="257">
        <f>'[1]4.Služby občanov'!$AF$17</f>
        <v>32050</v>
      </c>
      <c r="F49" s="257">
        <f>'[1]4.Služby občanov'!$AG$17</f>
        <v>0</v>
      </c>
      <c r="G49" s="342">
        <f>'[1]4.Služby občanov'!$AH$17</f>
        <v>0</v>
      </c>
      <c r="H49" s="556">
        <f>SUM(I49:K49)</f>
        <v>4791.41</v>
      </c>
      <c r="I49" s="557">
        <f>'[1]4.Služby občanov'!$AI$17</f>
        <v>4791.41</v>
      </c>
      <c r="J49" s="557">
        <f>'[1]4.Služby občanov'!$AJ$17</f>
        <v>0</v>
      </c>
      <c r="K49" s="558">
        <f>'[1]4.Služby občanov'!$AK$17</f>
        <v>0</v>
      </c>
    </row>
    <row r="50" spans="1:11" ht="15.75" x14ac:dyDescent="0.25">
      <c r="A50" s="125"/>
      <c r="B50" s="269">
        <v>2</v>
      </c>
      <c r="C50" s="270" t="s">
        <v>207</v>
      </c>
      <c r="D50" s="258">
        <f>SUM(E50:G50)</f>
        <v>2000</v>
      </c>
      <c r="E50" s="257">
        <f>'[1]4.Služby občanov'!$AF$29</f>
        <v>2000</v>
      </c>
      <c r="F50" s="257">
        <f>'[1]4.Služby občanov'!$AG$29</f>
        <v>0</v>
      </c>
      <c r="G50" s="342">
        <f>'[1]4.Služby občanov'!$AH$29</f>
        <v>0</v>
      </c>
      <c r="H50" s="556">
        <f>SUM(I50:K50)</f>
        <v>0</v>
      </c>
      <c r="I50" s="557">
        <f>'[1]4.Služby občanov'!$AI$29</f>
        <v>0</v>
      </c>
      <c r="J50" s="557">
        <f>'[1]4.Služby občanov'!$AJ$29</f>
        <v>0</v>
      </c>
      <c r="K50" s="558">
        <f>'[1]4.Služby občanov'!$AK$29</f>
        <v>0</v>
      </c>
    </row>
    <row r="51" spans="1:11" ht="16.5" outlineLevel="1" thickBot="1" x14ac:dyDescent="0.3">
      <c r="A51" s="125"/>
      <c r="B51" s="279" t="s">
        <v>208</v>
      </c>
      <c r="C51" s="272" t="s">
        <v>209</v>
      </c>
      <c r="D51" s="258">
        <f>SUM(E51:G51)</f>
        <v>0</v>
      </c>
      <c r="E51" s="266">
        <f>'[1]4.Služby občanov'!$AF$31</f>
        <v>0</v>
      </c>
      <c r="F51" s="266">
        <f>'[1]4.Služby občanov'!$AG$31</f>
        <v>0</v>
      </c>
      <c r="G51" s="682">
        <f>'[1]4.Služby občanov'!$AH$31</f>
        <v>0</v>
      </c>
      <c r="H51" s="556">
        <f>SUM(I51:K51)</f>
        <v>0</v>
      </c>
      <c r="I51" s="560">
        <f>'[1]4.Služby občanov'!$AI$31</f>
        <v>0</v>
      </c>
      <c r="J51" s="560">
        <f>'[1]4.Služby občanov'!$AJ$31</f>
        <v>0</v>
      </c>
      <c r="K51" s="561">
        <f>'[1]4.Služby občanov'!$AK$31</f>
        <v>0</v>
      </c>
    </row>
    <row r="52" spans="1:11" s="123" customFormat="1" ht="15.75" x14ac:dyDescent="0.25">
      <c r="A52" s="125"/>
      <c r="B52" s="273" t="s">
        <v>210</v>
      </c>
      <c r="C52" s="280"/>
      <c r="D52" s="263">
        <f t="shared" ref="D52:G52" si="29">D53+D58+D60+D59+D65</f>
        <v>1536760</v>
      </c>
      <c r="E52" s="264">
        <f t="shared" si="29"/>
        <v>1351760</v>
      </c>
      <c r="F52" s="264">
        <f t="shared" si="29"/>
        <v>185000</v>
      </c>
      <c r="G52" s="341">
        <f t="shared" si="29"/>
        <v>0</v>
      </c>
      <c r="H52" s="553">
        <f t="shared" ref="H52:K52" si="30">H53+H58+H60+H59+H65</f>
        <v>222923.73</v>
      </c>
      <c r="I52" s="554">
        <f t="shared" si="30"/>
        <v>222923.73</v>
      </c>
      <c r="J52" s="554">
        <f t="shared" si="30"/>
        <v>0</v>
      </c>
      <c r="K52" s="555">
        <f t="shared" si="30"/>
        <v>0</v>
      </c>
    </row>
    <row r="53" spans="1:11" ht="15.75" x14ac:dyDescent="0.25">
      <c r="A53" s="125"/>
      <c r="B53" s="281" t="s">
        <v>211</v>
      </c>
      <c r="C53" s="270" t="s">
        <v>212</v>
      </c>
      <c r="D53" s="258">
        <f t="shared" ref="D53:G53" si="31">SUM(D54:D57)</f>
        <v>1149990</v>
      </c>
      <c r="E53" s="257">
        <f t="shared" si="31"/>
        <v>1079990</v>
      </c>
      <c r="F53" s="257">
        <f t="shared" si="31"/>
        <v>70000</v>
      </c>
      <c r="G53" s="342">
        <f t="shared" si="31"/>
        <v>0</v>
      </c>
      <c r="H53" s="556">
        <f t="shared" ref="H53:K53" si="32">SUM(H54:H57)</f>
        <v>176663.1</v>
      </c>
      <c r="I53" s="557">
        <f t="shared" si="32"/>
        <v>176663.1</v>
      </c>
      <c r="J53" s="557">
        <f t="shared" si="32"/>
        <v>0</v>
      </c>
      <c r="K53" s="558">
        <f t="shared" si="32"/>
        <v>0</v>
      </c>
    </row>
    <row r="54" spans="1:11" ht="15.75" x14ac:dyDescent="0.25">
      <c r="A54" s="125"/>
      <c r="B54" s="269">
        <v>1</v>
      </c>
      <c r="C54" s="270" t="s">
        <v>213</v>
      </c>
      <c r="D54" s="258">
        <f t="shared" ref="D54:D59" si="33">SUM(E54:G54)</f>
        <v>801214</v>
      </c>
      <c r="E54" s="257">
        <f>'[1]5.Bezpečnosť, právo a por.'!$AF$5</f>
        <v>731214</v>
      </c>
      <c r="F54" s="257">
        <f>'[1]5.Bezpečnosť, právo a por.'!$AG$5</f>
        <v>70000</v>
      </c>
      <c r="G54" s="342">
        <f>'[1]5.Bezpečnosť, právo a por.'!$AH$5</f>
        <v>0</v>
      </c>
      <c r="H54" s="556">
        <f t="shared" ref="H54:H59" si="34">SUM(I54:K54)</f>
        <v>120192.05</v>
      </c>
      <c r="I54" s="557">
        <f>'[1]5.Bezpečnosť, právo a por.'!$AI$5</f>
        <v>120192.05</v>
      </c>
      <c r="J54" s="557">
        <f>'[1]5.Bezpečnosť, právo a por.'!$AJ$5</f>
        <v>0</v>
      </c>
      <c r="K54" s="558">
        <f>'[1]5.Bezpečnosť, právo a por.'!$AK$5</f>
        <v>0</v>
      </c>
    </row>
    <row r="55" spans="1:11" ht="15.75" x14ac:dyDescent="0.25">
      <c r="B55" s="269">
        <v>2</v>
      </c>
      <c r="C55" s="270" t="s">
        <v>214</v>
      </c>
      <c r="D55" s="258">
        <f t="shared" si="33"/>
        <v>183076</v>
      </c>
      <c r="E55" s="257">
        <f>'[1]5.Bezpečnosť, právo a por.'!$AF$61</f>
        <v>183076</v>
      </c>
      <c r="F55" s="257">
        <f>'[1]5.Bezpečnosť, právo a por.'!$AG$61</f>
        <v>0</v>
      </c>
      <c r="G55" s="342">
        <f>'[1]5.Bezpečnosť, právo a por.'!$AH$61</f>
        <v>0</v>
      </c>
      <c r="H55" s="556">
        <f t="shared" si="34"/>
        <v>29003.11</v>
      </c>
      <c r="I55" s="557">
        <f>'[1]5.Bezpečnosť, právo a por.'!$AI$61</f>
        <v>29003.11</v>
      </c>
      <c r="J55" s="557">
        <f>'[1]5.Bezpečnosť, právo a por.'!$AJ$61</f>
        <v>0</v>
      </c>
      <c r="K55" s="558">
        <f>'[1]5.Bezpečnosť, právo a por.'!$AK$61</f>
        <v>0</v>
      </c>
    </row>
    <row r="56" spans="1:11" ht="15.75" x14ac:dyDescent="0.25">
      <c r="A56" s="124"/>
      <c r="B56" s="269">
        <v>3</v>
      </c>
      <c r="C56" s="270" t="s">
        <v>215</v>
      </c>
      <c r="D56" s="258">
        <f t="shared" si="33"/>
        <v>82000</v>
      </c>
      <c r="E56" s="257">
        <f>'[1]5.Bezpečnosť, právo a por.'!$AF$84</f>
        <v>82000</v>
      </c>
      <c r="F56" s="257">
        <f>'[1]5.Bezpečnosť, právo a por.'!$AG$84</f>
        <v>0</v>
      </c>
      <c r="G56" s="342">
        <f>'[1]5.Bezpečnosť, právo a por.'!$AH$84</f>
        <v>0</v>
      </c>
      <c r="H56" s="556">
        <f t="shared" si="34"/>
        <v>13773.62</v>
      </c>
      <c r="I56" s="557">
        <f>'[1]5.Bezpečnosť, právo a por.'!$AI$84</f>
        <v>13773.62</v>
      </c>
      <c r="J56" s="557">
        <f>'[1]5.Bezpečnosť, právo a por.'!$AJ$84</f>
        <v>0</v>
      </c>
      <c r="K56" s="558">
        <f>'[1]5.Bezpečnosť, právo a por.'!$AK$84</f>
        <v>0</v>
      </c>
    </row>
    <row r="57" spans="1:11" ht="15.75" x14ac:dyDescent="0.25">
      <c r="A57" s="124"/>
      <c r="B57" s="269">
        <v>4</v>
      </c>
      <c r="C57" s="270" t="s">
        <v>216</v>
      </c>
      <c r="D57" s="258">
        <f t="shared" si="33"/>
        <v>83700</v>
      </c>
      <c r="E57" s="257">
        <f>'[1]5.Bezpečnosť, právo a por.'!$AF$87</f>
        <v>83700</v>
      </c>
      <c r="F57" s="257">
        <f>'[1]5.Bezpečnosť, právo a por.'!$AG$87</f>
        <v>0</v>
      </c>
      <c r="G57" s="342">
        <f>'[1]5.Bezpečnosť, právo a por.'!$AH$87</f>
        <v>0</v>
      </c>
      <c r="H57" s="556">
        <f t="shared" si="34"/>
        <v>13694.32</v>
      </c>
      <c r="I57" s="557">
        <f>'[1]5.Bezpečnosť, právo a por.'!$AI$87</f>
        <v>13694.32</v>
      </c>
      <c r="J57" s="557">
        <f>'[1]5.Bezpečnosť, právo a por.'!$AJ$87</f>
        <v>0</v>
      </c>
      <c r="K57" s="558">
        <f>'[1]5.Bezpečnosť, právo a por.'!$AK$87</f>
        <v>0</v>
      </c>
    </row>
    <row r="58" spans="1:11" ht="15.75" x14ac:dyDescent="0.25">
      <c r="B58" s="281" t="s">
        <v>217</v>
      </c>
      <c r="C58" s="270" t="s">
        <v>218</v>
      </c>
      <c r="D58" s="258">
        <f t="shared" si="33"/>
        <v>0</v>
      </c>
      <c r="E58" s="257">
        <f>'[1]5.Bezpečnosť, právo a por.'!$AF$95</f>
        <v>0</v>
      </c>
      <c r="F58" s="257">
        <f>'[1]5.Bezpečnosť, právo a por.'!$AG$95</f>
        <v>0</v>
      </c>
      <c r="G58" s="342">
        <f>'[1]5.Bezpečnosť, právo a por.'!$AH$95</f>
        <v>0</v>
      </c>
      <c r="H58" s="556">
        <f t="shared" si="34"/>
        <v>0</v>
      </c>
      <c r="I58" s="557">
        <f>'[1]5.Bezpečnosť, právo a por.'!$AI$95</f>
        <v>0</v>
      </c>
      <c r="J58" s="557">
        <f>'[1]5.Bezpečnosť, právo a por.'!$AJ$95</f>
        <v>0</v>
      </c>
      <c r="K58" s="558">
        <f>'[1]5.Bezpečnosť, právo a por.'!$AK$95</f>
        <v>0</v>
      </c>
    </row>
    <row r="59" spans="1:11" ht="15.75" x14ac:dyDescent="0.25">
      <c r="B59" s="281" t="s">
        <v>219</v>
      </c>
      <c r="C59" s="270" t="s">
        <v>220</v>
      </c>
      <c r="D59" s="258">
        <f t="shared" si="33"/>
        <v>5450</v>
      </c>
      <c r="E59" s="257">
        <f>'[1]5.Bezpečnosť, právo a por.'!$AF$97</f>
        <v>5450</v>
      </c>
      <c r="F59" s="257">
        <f>'[1]5.Bezpečnosť, právo a por.'!$AG$97</f>
        <v>0</v>
      </c>
      <c r="G59" s="342">
        <f>'[1]5.Bezpečnosť, právo a por.'!$AH$97</f>
        <v>0</v>
      </c>
      <c r="H59" s="556">
        <f t="shared" si="34"/>
        <v>1321.5400000000002</v>
      </c>
      <c r="I59" s="557">
        <f>'[1]5.Bezpečnosť, právo a por.'!$AI$97</f>
        <v>1321.5400000000002</v>
      </c>
      <c r="J59" s="557">
        <f>'[1]5.Bezpečnosť, právo a por.'!$AJ$97</f>
        <v>0</v>
      </c>
      <c r="K59" s="558">
        <f>'[1]5.Bezpečnosť, právo a por.'!$AK$97</f>
        <v>0</v>
      </c>
    </row>
    <row r="60" spans="1:11" ht="15.75" x14ac:dyDescent="0.25">
      <c r="B60" s="281" t="s">
        <v>221</v>
      </c>
      <c r="C60" s="270" t="s">
        <v>222</v>
      </c>
      <c r="D60" s="258">
        <f t="shared" ref="D60:G60" si="35">SUM(D61:D64)</f>
        <v>372020</v>
      </c>
      <c r="E60" s="257">
        <f t="shared" si="35"/>
        <v>257020</v>
      </c>
      <c r="F60" s="257">
        <f t="shared" si="35"/>
        <v>115000</v>
      </c>
      <c r="G60" s="342">
        <f t="shared" si="35"/>
        <v>0</v>
      </c>
      <c r="H60" s="556">
        <f t="shared" ref="H60:K60" si="36">SUM(H61:H64)</f>
        <v>44939.09</v>
      </c>
      <c r="I60" s="557">
        <f t="shared" si="36"/>
        <v>44939.09</v>
      </c>
      <c r="J60" s="557">
        <f t="shared" si="36"/>
        <v>0</v>
      </c>
      <c r="K60" s="558">
        <f t="shared" si="36"/>
        <v>0</v>
      </c>
    </row>
    <row r="61" spans="1:11" ht="15.75" x14ac:dyDescent="0.25">
      <c r="B61" s="269">
        <v>1</v>
      </c>
      <c r="C61" s="270" t="s">
        <v>223</v>
      </c>
      <c r="D61" s="258">
        <f>SUM(E61:G61)</f>
        <v>115000</v>
      </c>
      <c r="E61" s="257">
        <f>'[1]5.Bezpečnosť, právo a por.'!$AF$115</f>
        <v>0</v>
      </c>
      <c r="F61" s="257">
        <f>'[1]5.Bezpečnosť, právo a por.'!$AG$115</f>
        <v>115000</v>
      </c>
      <c r="G61" s="342">
        <f>'[1]5.Bezpečnosť, právo a por.'!$AH$115</f>
        <v>0</v>
      </c>
      <c r="H61" s="556">
        <f>SUM(I61:K61)</f>
        <v>0</v>
      </c>
      <c r="I61" s="557">
        <f>'[1]5.Bezpečnosť, právo a por.'!$AI$115</f>
        <v>0</v>
      </c>
      <c r="J61" s="557">
        <f>'[1]5.Bezpečnosť, právo a por.'!$AJ$115</f>
        <v>0</v>
      </c>
      <c r="K61" s="558">
        <f>'[1]5.Bezpečnosť, právo a por.'!$AK$115</f>
        <v>0</v>
      </c>
    </row>
    <row r="62" spans="1:11" ht="15.75" x14ac:dyDescent="0.25">
      <c r="B62" s="269">
        <v>2</v>
      </c>
      <c r="C62" s="270" t="s">
        <v>224</v>
      </c>
      <c r="D62" s="258">
        <f>SUM(E62:G62)</f>
        <v>137020</v>
      </c>
      <c r="E62" s="257">
        <f>'[1]5.Bezpečnosť, právo a por.'!$AF$122</f>
        <v>137020</v>
      </c>
      <c r="F62" s="257">
        <f>'[1]5.Bezpečnosť, právo a por.'!$AG$122</f>
        <v>0</v>
      </c>
      <c r="G62" s="342">
        <f>'[1]5.Bezpečnosť, právo a por.'!$AH$122</f>
        <v>0</v>
      </c>
      <c r="H62" s="556">
        <f>SUM(I62:K62)</f>
        <v>0</v>
      </c>
      <c r="I62" s="557">
        <f>'[1]5.Bezpečnosť, právo a por.'!$AI$122</f>
        <v>0</v>
      </c>
      <c r="J62" s="557">
        <f>'[1]5.Bezpečnosť, právo a por.'!$AJ$122</f>
        <v>0</v>
      </c>
      <c r="K62" s="558">
        <f>'[1]5.Bezpečnosť, právo a por.'!$AK$122</f>
        <v>0</v>
      </c>
    </row>
    <row r="63" spans="1:11" ht="15.75" x14ac:dyDescent="0.25">
      <c r="B63" s="269">
        <v>3</v>
      </c>
      <c r="C63" s="270" t="s">
        <v>225</v>
      </c>
      <c r="D63" s="258">
        <f>SUM(E63:G63)</f>
        <v>120000</v>
      </c>
      <c r="E63" s="257">
        <f>'[1]5.Bezpečnosť, právo a por.'!$AF$125</f>
        <v>120000</v>
      </c>
      <c r="F63" s="257">
        <f>'[1]5.Bezpečnosť, právo a por.'!$AG$125</f>
        <v>0</v>
      </c>
      <c r="G63" s="342">
        <f>'[1]5.Bezpečnosť, právo a por.'!$AH$125</f>
        <v>0</v>
      </c>
      <c r="H63" s="556">
        <f>SUM(I63:K63)</f>
        <v>44939.09</v>
      </c>
      <c r="I63" s="557">
        <f>'[1]5.Bezpečnosť, právo a por.'!$AI$125</f>
        <v>44939.09</v>
      </c>
      <c r="J63" s="557">
        <f>'[1]5.Bezpečnosť, právo a por.'!$AJ$125</f>
        <v>0</v>
      </c>
      <c r="K63" s="558">
        <f>'[1]5.Bezpečnosť, právo a por.'!$AK$125</f>
        <v>0</v>
      </c>
    </row>
    <row r="64" spans="1:11" ht="15.75" x14ac:dyDescent="0.25">
      <c r="B64" s="269">
        <v>4</v>
      </c>
      <c r="C64" s="270" t="s">
        <v>226</v>
      </c>
      <c r="D64" s="258">
        <f>SUM(E64:G64)</f>
        <v>0</v>
      </c>
      <c r="E64" s="257">
        <f>'[1]5.Bezpečnosť, právo a por.'!$AF$128</f>
        <v>0</v>
      </c>
      <c r="F64" s="257">
        <f>'[1]5.Bezpečnosť, právo a por.'!$AG$128</f>
        <v>0</v>
      </c>
      <c r="G64" s="342">
        <f>'[1]5.Bezpečnosť, právo a por.'!$AH$128</f>
        <v>0</v>
      </c>
      <c r="H64" s="556">
        <f>SUM(I64:K64)</f>
        <v>0</v>
      </c>
      <c r="I64" s="557">
        <f>'[1]5.Bezpečnosť, právo a por.'!$AI$128</f>
        <v>0</v>
      </c>
      <c r="J64" s="557">
        <f>'[1]5.Bezpečnosť, právo a por.'!$AJ$128</f>
        <v>0</v>
      </c>
      <c r="K64" s="558">
        <f>'[1]5.Bezpečnosť, právo a por.'!$AK$128</f>
        <v>0</v>
      </c>
    </row>
    <row r="65" spans="1:11" ht="15.75" x14ac:dyDescent="0.25">
      <c r="A65" s="125"/>
      <c r="B65" s="281" t="s">
        <v>227</v>
      </c>
      <c r="C65" s="282" t="s">
        <v>228</v>
      </c>
      <c r="D65" s="258">
        <f t="shared" ref="D65:G65" si="37">SUM(D66:D67)</f>
        <v>9300</v>
      </c>
      <c r="E65" s="257">
        <f t="shared" si="37"/>
        <v>9300</v>
      </c>
      <c r="F65" s="257">
        <f t="shared" si="37"/>
        <v>0</v>
      </c>
      <c r="G65" s="342">
        <f t="shared" si="37"/>
        <v>0</v>
      </c>
      <c r="H65" s="556">
        <f t="shared" ref="H65:K65" si="38">SUM(H66:H67)</f>
        <v>0</v>
      </c>
      <c r="I65" s="557">
        <f t="shared" si="38"/>
        <v>0</v>
      </c>
      <c r="J65" s="557">
        <f t="shared" si="38"/>
        <v>0</v>
      </c>
      <c r="K65" s="558">
        <f t="shared" si="38"/>
        <v>0</v>
      </c>
    </row>
    <row r="66" spans="1:11" ht="15.75" x14ac:dyDescent="0.25">
      <c r="A66" s="125"/>
      <c r="B66" s="269">
        <v>1</v>
      </c>
      <c r="C66" s="270" t="s">
        <v>229</v>
      </c>
      <c r="D66" s="258">
        <f>SUM(E66:G66)</f>
        <v>6300</v>
      </c>
      <c r="E66" s="257">
        <f>'[1]5.Bezpečnosť, právo a por.'!$AF$132</f>
        <v>6300</v>
      </c>
      <c r="F66" s="257">
        <f>'[1]5.Bezpečnosť, právo a por.'!$AG$132</f>
        <v>0</v>
      </c>
      <c r="G66" s="342">
        <f>'[1]5.Bezpečnosť, právo a por.'!$AH$132</f>
        <v>0</v>
      </c>
      <c r="H66" s="556">
        <f>SUM(I66:K66)</f>
        <v>0</v>
      </c>
      <c r="I66" s="557">
        <f>'[1]5.Bezpečnosť, právo a por.'!$AI$132</f>
        <v>0</v>
      </c>
      <c r="J66" s="557">
        <f>'[1]5.Bezpečnosť, právo a por.'!$AJ$132</f>
        <v>0</v>
      </c>
      <c r="K66" s="558">
        <f>'[1]5.Bezpečnosť, právo a por.'!$AK$132</f>
        <v>0</v>
      </c>
    </row>
    <row r="67" spans="1:11" ht="16.5" thickBot="1" x14ac:dyDescent="0.3">
      <c r="A67" s="125"/>
      <c r="B67" s="271">
        <v>2</v>
      </c>
      <c r="C67" s="348" t="s">
        <v>421</v>
      </c>
      <c r="D67" s="265">
        <f>SUM(E67:G67)</f>
        <v>3000</v>
      </c>
      <c r="E67" s="266">
        <f>'[1]5.Bezpečnosť, právo a por.'!$AF$134</f>
        <v>3000</v>
      </c>
      <c r="F67" s="266">
        <f>'[1]5.Bezpečnosť, právo a por.'!$AG$134</f>
        <v>0</v>
      </c>
      <c r="G67" s="682">
        <f>'[1]5.Bezpečnosť, právo a por.'!$AH$134</f>
        <v>0</v>
      </c>
      <c r="H67" s="559">
        <f>SUM(I67:K67)</f>
        <v>0</v>
      </c>
      <c r="I67" s="560">
        <f>'[1]5.Bezpečnosť, právo a por.'!$AI$134</f>
        <v>0</v>
      </c>
      <c r="J67" s="560">
        <f>'[1]5.Bezpečnosť, právo a por.'!$AJ$134</f>
        <v>0</v>
      </c>
      <c r="K67" s="561">
        <f>'[1]5.Bezpečnosť, právo a por.'!$AK$134</f>
        <v>0</v>
      </c>
    </row>
    <row r="68" spans="1:11" s="123" customFormat="1" ht="15.75" x14ac:dyDescent="0.25">
      <c r="A68" s="125"/>
      <c r="B68" s="273" t="s">
        <v>231</v>
      </c>
      <c r="C68" s="274"/>
      <c r="D68" s="263">
        <f t="shared" ref="D68:G68" si="39">D69+D72+D75</f>
        <v>1627798</v>
      </c>
      <c r="E68" s="264">
        <f t="shared" si="39"/>
        <v>1627798</v>
      </c>
      <c r="F68" s="264">
        <f t="shared" si="39"/>
        <v>0</v>
      </c>
      <c r="G68" s="341">
        <f t="shared" si="39"/>
        <v>0</v>
      </c>
      <c r="H68" s="553">
        <f t="shared" ref="H68:K68" si="40">H69+H72+H75</f>
        <v>20431.370000000003</v>
      </c>
      <c r="I68" s="554">
        <f t="shared" si="40"/>
        <v>20431.370000000003</v>
      </c>
      <c r="J68" s="554">
        <f t="shared" si="40"/>
        <v>0</v>
      </c>
      <c r="K68" s="555">
        <f t="shared" si="40"/>
        <v>0</v>
      </c>
    </row>
    <row r="69" spans="1:11" ht="15.75" x14ac:dyDescent="0.25">
      <c r="A69" s="124"/>
      <c r="B69" s="281" t="s">
        <v>232</v>
      </c>
      <c r="C69" s="282" t="s">
        <v>233</v>
      </c>
      <c r="D69" s="258">
        <f t="shared" ref="D69:G69" si="41">SUM(D70:D71)</f>
        <v>1402298</v>
      </c>
      <c r="E69" s="257">
        <f t="shared" si="41"/>
        <v>1402298</v>
      </c>
      <c r="F69" s="257">
        <f t="shared" si="41"/>
        <v>0</v>
      </c>
      <c r="G69" s="342">
        <f t="shared" si="41"/>
        <v>0</v>
      </c>
      <c r="H69" s="556">
        <f t="shared" ref="H69:K69" si="42">SUM(H70:H71)</f>
        <v>5288.9400000000005</v>
      </c>
      <c r="I69" s="557">
        <f t="shared" si="42"/>
        <v>5288.9400000000005</v>
      </c>
      <c r="J69" s="557">
        <f t="shared" si="42"/>
        <v>0</v>
      </c>
      <c r="K69" s="558">
        <f t="shared" si="42"/>
        <v>0</v>
      </c>
    </row>
    <row r="70" spans="1:11" ht="15.75" x14ac:dyDescent="0.25">
      <c r="B70" s="269">
        <v>1</v>
      </c>
      <c r="C70" s="282" t="s">
        <v>234</v>
      </c>
      <c r="D70" s="258">
        <f>SUM(E70:G70)</f>
        <v>10000</v>
      </c>
      <c r="E70" s="257">
        <f>'[1]6.Odpadové hospodárstvo'!$AF$5</f>
        <v>10000</v>
      </c>
      <c r="F70" s="257">
        <f>'[1]6.Odpadové hospodárstvo'!$AG$5</f>
        <v>0</v>
      </c>
      <c r="G70" s="342">
        <f>'[1]6.Odpadové hospodárstvo'!$AH$5</f>
        <v>0</v>
      </c>
      <c r="H70" s="556">
        <f>SUM(I70:K70)</f>
        <v>3869.92</v>
      </c>
      <c r="I70" s="557">
        <f>'[1]6.Odpadové hospodárstvo'!$AI$5</f>
        <v>3869.92</v>
      </c>
      <c r="J70" s="557">
        <f>'[1]6.Odpadové hospodárstvo'!$AJ$5</f>
        <v>0</v>
      </c>
      <c r="K70" s="558">
        <f>'[1]6.Odpadové hospodárstvo'!$AK$5</f>
        <v>0</v>
      </c>
    </row>
    <row r="71" spans="1:11" ht="15.75" x14ac:dyDescent="0.25">
      <c r="B71" s="269">
        <v>2</v>
      </c>
      <c r="C71" s="270" t="s">
        <v>235</v>
      </c>
      <c r="D71" s="258">
        <f>SUM(E71:G71)</f>
        <v>1392298</v>
      </c>
      <c r="E71" s="257">
        <f>'[1]6.Odpadové hospodárstvo'!$AF$10</f>
        <v>1392298</v>
      </c>
      <c r="F71" s="257">
        <f>'[1]6.Odpadové hospodárstvo'!$AG$10</f>
        <v>0</v>
      </c>
      <c r="G71" s="342">
        <f>'[1]6.Odpadové hospodárstvo'!$AH$10</f>
        <v>0</v>
      </c>
      <c r="H71" s="556">
        <f>SUM(I71:K71)</f>
        <v>1419.02</v>
      </c>
      <c r="I71" s="557">
        <f>'[1]6.Odpadové hospodárstvo'!$AI$10</f>
        <v>1419.02</v>
      </c>
      <c r="J71" s="557">
        <f>'[1]6.Odpadové hospodárstvo'!$AJ$10</f>
        <v>0</v>
      </c>
      <c r="K71" s="558">
        <f>'[1]6.Odpadové hospodárstvo'!$AK$10</f>
        <v>0</v>
      </c>
    </row>
    <row r="72" spans="1:11" ht="15.75" x14ac:dyDescent="0.25">
      <c r="B72" s="281" t="s">
        <v>236</v>
      </c>
      <c r="C72" s="270" t="s">
        <v>237</v>
      </c>
      <c r="D72" s="258">
        <f t="shared" ref="D72:G72" si="43">SUM(D73:D74)</f>
        <v>0</v>
      </c>
      <c r="E72" s="257">
        <f t="shared" si="43"/>
        <v>0</v>
      </c>
      <c r="F72" s="257">
        <f t="shared" si="43"/>
        <v>0</v>
      </c>
      <c r="G72" s="342">
        <f t="shared" si="43"/>
        <v>0</v>
      </c>
      <c r="H72" s="556">
        <f t="shared" ref="H72:K72" si="44">SUM(H73:H74)</f>
        <v>0</v>
      </c>
      <c r="I72" s="557">
        <f t="shared" si="44"/>
        <v>0</v>
      </c>
      <c r="J72" s="557">
        <f t="shared" si="44"/>
        <v>0</v>
      </c>
      <c r="K72" s="558">
        <f t="shared" si="44"/>
        <v>0</v>
      </c>
    </row>
    <row r="73" spans="1:11" ht="15.75" x14ac:dyDescent="0.25">
      <c r="B73" s="269">
        <v>1</v>
      </c>
      <c r="C73" s="270" t="s">
        <v>238</v>
      </c>
      <c r="D73" s="258">
        <f>SUM(E73:G73)</f>
        <v>0</v>
      </c>
      <c r="E73" s="257">
        <f>'[1]6.Odpadové hospodárstvo'!$AF$26</f>
        <v>0</v>
      </c>
      <c r="F73" s="257">
        <f>'[1]6.Odpadové hospodárstvo'!$AG$26</f>
        <v>0</v>
      </c>
      <c r="G73" s="342">
        <f>'[1]6.Odpadové hospodárstvo'!$AH$26</f>
        <v>0</v>
      </c>
      <c r="H73" s="556">
        <f>SUM(I73:K73)</f>
        <v>0</v>
      </c>
      <c r="I73" s="557">
        <f>'[1]6.Odpadové hospodárstvo'!$AI$26</f>
        <v>0</v>
      </c>
      <c r="J73" s="557">
        <f>'[1]6.Odpadové hospodárstvo'!$AJ$26</f>
        <v>0</v>
      </c>
      <c r="K73" s="558">
        <f>'[1]6.Odpadové hospodárstvo'!$AK$26</f>
        <v>0</v>
      </c>
    </row>
    <row r="74" spans="1:11" ht="15.75" x14ac:dyDescent="0.25">
      <c r="B74" s="269">
        <v>2</v>
      </c>
      <c r="C74" s="282" t="s">
        <v>239</v>
      </c>
      <c r="D74" s="258">
        <f>SUM(E74:G74)</f>
        <v>0</v>
      </c>
      <c r="E74" s="257">
        <f>'[1]6.Odpadové hospodárstvo'!$AF$29</f>
        <v>0</v>
      </c>
      <c r="F74" s="257">
        <f>'[1]6.Odpadové hospodárstvo'!$AG$29</f>
        <v>0</v>
      </c>
      <c r="G74" s="342">
        <f>'[1]6.Odpadové hospodárstvo'!$AH$29</f>
        <v>0</v>
      </c>
      <c r="H74" s="556">
        <f>SUM(I74:K74)</f>
        <v>0</v>
      </c>
      <c r="I74" s="557">
        <f>'[1]6.Odpadové hospodárstvo'!$AI$29</f>
        <v>0</v>
      </c>
      <c r="J74" s="557">
        <f>'[1]6.Odpadové hospodárstvo'!$AJ$29</f>
        <v>0</v>
      </c>
      <c r="K74" s="558">
        <f>'[1]6.Odpadové hospodárstvo'!$AK$29</f>
        <v>0</v>
      </c>
    </row>
    <row r="75" spans="1:11" ht="16.5" thickBot="1" x14ac:dyDescent="0.3">
      <c r="B75" s="283" t="s">
        <v>240</v>
      </c>
      <c r="C75" s="284" t="s">
        <v>241</v>
      </c>
      <c r="D75" s="265">
        <f>SUM(E75:G75)</f>
        <v>225500</v>
      </c>
      <c r="E75" s="266">
        <f>'[1]6.Odpadové hospodárstvo'!$AF$31</f>
        <v>225500</v>
      </c>
      <c r="F75" s="266">
        <f>'[1]6.Odpadové hospodárstvo'!$AG$31</f>
        <v>0</v>
      </c>
      <c r="G75" s="682">
        <f>'[1]6.Odpadové hospodárstvo'!$AH$31</f>
        <v>0</v>
      </c>
      <c r="H75" s="559">
        <f>SUM(I75:K75)</f>
        <v>15142.43</v>
      </c>
      <c r="I75" s="560">
        <f>'[1]6.Odpadové hospodárstvo'!$AI$31</f>
        <v>15142.43</v>
      </c>
      <c r="J75" s="560">
        <f>'[1]6.Odpadové hospodárstvo'!$AJ$31</f>
        <v>0</v>
      </c>
      <c r="K75" s="561">
        <f>'[1]6.Odpadové hospodárstvo'!$AK$31</f>
        <v>0</v>
      </c>
    </row>
    <row r="76" spans="1:11" s="123" customFormat="1" ht="15.75" x14ac:dyDescent="0.25">
      <c r="B76" s="273" t="s">
        <v>242</v>
      </c>
      <c r="C76" s="274"/>
      <c r="D76" s="263">
        <f t="shared" ref="D76:G76" si="45">D77+D85+D88</f>
        <v>2506646</v>
      </c>
      <c r="E76" s="264">
        <f t="shared" si="45"/>
        <v>554146</v>
      </c>
      <c r="F76" s="264">
        <f t="shared" si="45"/>
        <v>1952500</v>
      </c>
      <c r="G76" s="341">
        <f t="shared" si="45"/>
        <v>0</v>
      </c>
      <c r="H76" s="553">
        <f t="shared" ref="H76:K76" si="46">H77+H85+H88</f>
        <v>37816.660000000003</v>
      </c>
      <c r="I76" s="554">
        <f t="shared" si="46"/>
        <v>0</v>
      </c>
      <c r="J76" s="554">
        <f t="shared" si="46"/>
        <v>37816.660000000003</v>
      </c>
      <c r="K76" s="555">
        <f t="shared" si="46"/>
        <v>0</v>
      </c>
    </row>
    <row r="77" spans="1:11" ht="15.75" x14ac:dyDescent="0.25">
      <c r="B77" s="281" t="s">
        <v>243</v>
      </c>
      <c r="C77" s="270" t="s">
        <v>244</v>
      </c>
      <c r="D77" s="258">
        <f t="shared" ref="D77:G77" si="47">SUM(D78:D84)</f>
        <v>721146</v>
      </c>
      <c r="E77" s="257">
        <f t="shared" si="47"/>
        <v>494146</v>
      </c>
      <c r="F77" s="257">
        <f t="shared" si="47"/>
        <v>227000</v>
      </c>
      <c r="G77" s="342">
        <f t="shared" si="47"/>
        <v>0</v>
      </c>
      <c r="H77" s="556">
        <f t="shared" ref="H77:K77" si="48">SUM(H78:H84)</f>
        <v>37816.660000000003</v>
      </c>
      <c r="I77" s="557">
        <f t="shared" si="48"/>
        <v>0</v>
      </c>
      <c r="J77" s="557">
        <f t="shared" si="48"/>
        <v>37816.660000000003</v>
      </c>
      <c r="K77" s="558">
        <f t="shared" si="48"/>
        <v>0</v>
      </c>
    </row>
    <row r="78" spans="1:11" ht="15.75" x14ac:dyDescent="0.25">
      <c r="B78" s="269">
        <v>1</v>
      </c>
      <c r="C78" s="270" t="s">
        <v>245</v>
      </c>
      <c r="D78" s="258">
        <f>SUM(E78:G78)</f>
        <v>0</v>
      </c>
      <c r="E78" s="257">
        <f>'[1]7.Komunikácie'!$AF$5</f>
        <v>0</v>
      </c>
      <c r="F78" s="257">
        <f>'[1]7.Komunikácie'!$AG$5</f>
        <v>0</v>
      </c>
      <c r="G78" s="342">
        <f>'[1]7.Komunikácie'!$AH$5</f>
        <v>0</v>
      </c>
      <c r="H78" s="556">
        <f>SUM(I78:K78)</f>
        <v>0</v>
      </c>
      <c r="I78" s="557">
        <f>'[1]7.Komunikácie'!$AI$5</f>
        <v>0</v>
      </c>
      <c r="J78" s="557">
        <f>'[1]7.Komunikácie'!$AJ$5</f>
        <v>0</v>
      </c>
      <c r="K78" s="558">
        <f>'[1]7.Komunikácie'!$AK$5</f>
        <v>0</v>
      </c>
    </row>
    <row r="79" spans="1:11" ht="15.75" x14ac:dyDescent="0.25">
      <c r="B79" s="269">
        <v>2</v>
      </c>
      <c r="C79" s="270" t="s">
        <v>246</v>
      </c>
      <c r="D79" s="258">
        <f t="shared" ref="D79:D84" si="49">SUM(E79:G79)</f>
        <v>227000</v>
      </c>
      <c r="E79" s="257">
        <f>'[1]7.Komunikácie'!$AF$7</f>
        <v>0</v>
      </c>
      <c r="F79" s="257">
        <f>'[1]7.Komunikácie'!$AG$7</f>
        <v>227000</v>
      </c>
      <c r="G79" s="342">
        <f>'[1]7.Komunikácie'!$AH$7</f>
        <v>0</v>
      </c>
      <c r="H79" s="556">
        <f t="shared" ref="H79:H84" si="50">SUM(I79:K79)</f>
        <v>37816.660000000003</v>
      </c>
      <c r="I79" s="557">
        <f>'[1]7.Komunikácie'!$AI$7</f>
        <v>0</v>
      </c>
      <c r="J79" s="557">
        <f>'[1]7.Komunikácie'!$AJ$7</f>
        <v>37816.660000000003</v>
      </c>
      <c r="K79" s="558">
        <f>'[1]7.Komunikácie'!$AK$7</f>
        <v>0</v>
      </c>
    </row>
    <row r="80" spans="1:11" ht="15.75" x14ac:dyDescent="0.25">
      <c r="B80" s="269">
        <v>3</v>
      </c>
      <c r="C80" s="270" t="s">
        <v>247</v>
      </c>
      <c r="D80" s="258">
        <f t="shared" si="49"/>
        <v>85000</v>
      </c>
      <c r="E80" s="257">
        <f>'[1]7.Komunikácie'!$AF$15</f>
        <v>85000</v>
      </c>
      <c r="F80" s="257">
        <f>'[1]7.Komunikácie'!$AG$15</f>
        <v>0</v>
      </c>
      <c r="G80" s="342">
        <f>'[1]7.Komunikácie'!$AH$15</f>
        <v>0</v>
      </c>
      <c r="H80" s="556">
        <f t="shared" si="50"/>
        <v>0</v>
      </c>
      <c r="I80" s="557">
        <f>'[1]7.Komunikácie'!$AI$15</f>
        <v>0</v>
      </c>
      <c r="J80" s="557">
        <f>'[1]7.Komunikácie'!$AJ$15</f>
        <v>0</v>
      </c>
      <c r="K80" s="558">
        <f>'[1]7.Komunikácie'!$AK$15</f>
        <v>0</v>
      </c>
    </row>
    <row r="81" spans="2:11" ht="15.75" x14ac:dyDescent="0.25">
      <c r="B81" s="269">
        <v>4</v>
      </c>
      <c r="C81" s="270" t="s">
        <v>248</v>
      </c>
      <c r="D81" s="258">
        <f t="shared" si="49"/>
        <v>290000</v>
      </c>
      <c r="E81" s="257">
        <f>'[1]7.Komunikácie'!$AF$17</f>
        <v>290000</v>
      </c>
      <c r="F81" s="257">
        <f>'[1]7.Komunikácie'!$AG$17</f>
        <v>0</v>
      </c>
      <c r="G81" s="342">
        <f>'[1]7.Komunikácie'!$AH$17</f>
        <v>0</v>
      </c>
      <c r="H81" s="556">
        <f t="shared" si="50"/>
        <v>0</v>
      </c>
      <c r="I81" s="557">
        <f>'[1]7.Komunikácie'!$AI$17</f>
        <v>0</v>
      </c>
      <c r="J81" s="557">
        <f>'[1]7.Komunikácie'!$AJ$17</f>
        <v>0</v>
      </c>
      <c r="K81" s="558">
        <f>'[1]7.Komunikácie'!$AK$17</f>
        <v>0</v>
      </c>
    </row>
    <row r="82" spans="2:11" ht="15.75" x14ac:dyDescent="0.25">
      <c r="B82" s="269">
        <v>5</v>
      </c>
      <c r="C82" s="270" t="s">
        <v>249</v>
      </c>
      <c r="D82" s="258">
        <f t="shared" si="49"/>
        <v>81162</v>
      </c>
      <c r="E82" s="257">
        <f>'[1]7.Komunikácie'!$AF$19</f>
        <v>81162</v>
      </c>
      <c r="F82" s="257">
        <f>'[1]7.Komunikácie'!$AG$19</f>
        <v>0</v>
      </c>
      <c r="G82" s="342">
        <f>'[1]7.Komunikácie'!$AH$19</f>
        <v>0</v>
      </c>
      <c r="H82" s="556">
        <f t="shared" si="50"/>
        <v>0</v>
      </c>
      <c r="I82" s="557">
        <f>'[1]7.Komunikácie'!$AI$19</f>
        <v>0</v>
      </c>
      <c r="J82" s="557">
        <f>'[1]7.Komunikácie'!$AJ$19</f>
        <v>0</v>
      </c>
      <c r="K82" s="558">
        <f>'[1]7.Komunikácie'!$AK$19</f>
        <v>0</v>
      </c>
    </row>
    <row r="83" spans="2:11" ht="15.75" x14ac:dyDescent="0.25">
      <c r="B83" s="269">
        <v>6</v>
      </c>
      <c r="C83" s="270" t="s">
        <v>250</v>
      </c>
      <c r="D83" s="258">
        <f t="shared" si="49"/>
        <v>27984</v>
      </c>
      <c r="E83" s="257">
        <f>'[1]7.Komunikácie'!$AF$26</f>
        <v>27984</v>
      </c>
      <c r="F83" s="257">
        <f>'[1]7.Komunikácie'!$AG$26</f>
        <v>0</v>
      </c>
      <c r="G83" s="342">
        <f>'[1]7.Komunikácie'!$AH$26</f>
        <v>0</v>
      </c>
      <c r="H83" s="556">
        <f t="shared" si="50"/>
        <v>0</v>
      </c>
      <c r="I83" s="557">
        <f>'[1]7.Komunikácie'!$AI$26</f>
        <v>0</v>
      </c>
      <c r="J83" s="557">
        <f>'[1]7.Komunikácie'!$AJ$26</f>
        <v>0</v>
      </c>
      <c r="K83" s="558">
        <f>'[1]7.Komunikácie'!$AK$26</f>
        <v>0</v>
      </c>
    </row>
    <row r="84" spans="2:11" ht="15.75" x14ac:dyDescent="0.25">
      <c r="B84" s="269">
        <v>7</v>
      </c>
      <c r="C84" s="270" t="s">
        <v>251</v>
      </c>
      <c r="D84" s="258">
        <f t="shared" si="49"/>
        <v>10000</v>
      </c>
      <c r="E84" s="257">
        <f>'[1]7.Komunikácie'!$AF$28</f>
        <v>10000</v>
      </c>
      <c r="F84" s="257">
        <f>'[1]7.Komunikácie'!$AG$28</f>
        <v>0</v>
      </c>
      <c r="G84" s="342">
        <f>'[1]7.Komunikácie'!$AH$28</f>
        <v>0</v>
      </c>
      <c r="H84" s="556">
        <f t="shared" si="50"/>
        <v>0</v>
      </c>
      <c r="I84" s="557">
        <f>'[1]7.Komunikácie'!$AI$28</f>
        <v>0</v>
      </c>
      <c r="J84" s="557">
        <f>'[1]7.Komunikácie'!$AJ$28</f>
        <v>0</v>
      </c>
      <c r="K84" s="558">
        <f>'[1]7.Komunikácie'!$AK$28</f>
        <v>0</v>
      </c>
    </row>
    <row r="85" spans="2:11" ht="15.75" x14ac:dyDescent="0.25">
      <c r="B85" s="281" t="s">
        <v>252</v>
      </c>
      <c r="C85" s="270" t="s">
        <v>253</v>
      </c>
      <c r="D85" s="258">
        <f t="shared" ref="D85:G85" si="51">SUM(D86:D87)</f>
        <v>1763000</v>
      </c>
      <c r="E85" s="257">
        <f t="shared" si="51"/>
        <v>50000</v>
      </c>
      <c r="F85" s="257">
        <f t="shared" si="51"/>
        <v>1713000</v>
      </c>
      <c r="G85" s="342">
        <f t="shared" si="51"/>
        <v>0</v>
      </c>
      <c r="H85" s="556">
        <f t="shared" ref="H85:K85" si="52">SUM(H86:H87)</f>
        <v>0</v>
      </c>
      <c r="I85" s="557">
        <f t="shared" si="52"/>
        <v>0</v>
      </c>
      <c r="J85" s="557">
        <f t="shared" si="52"/>
        <v>0</v>
      </c>
      <c r="K85" s="558">
        <f t="shared" si="52"/>
        <v>0</v>
      </c>
    </row>
    <row r="86" spans="2:11" ht="15.75" x14ac:dyDescent="0.25">
      <c r="B86" s="269">
        <v>1</v>
      </c>
      <c r="C86" s="270" t="s">
        <v>254</v>
      </c>
      <c r="D86" s="258">
        <f>SUM(E86:G86)</f>
        <v>0</v>
      </c>
      <c r="E86" s="257">
        <f>'[1]7.Komunikácie'!$AF$31</f>
        <v>0</v>
      </c>
      <c r="F86" s="257">
        <f>'[1]7.Komunikácie'!$AG$31</f>
        <v>0</v>
      </c>
      <c r="G86" s="342">
        <f>'[1]7.Komunikácie'!$AH$31</f>
        <v>0</v>
      </c>
      <c r="H86" s="556">
        <f>SUM(I86:K86)</f>
        <v>0</v>
      </c>
      <c r="I86" s="557">
        <f>'[1]7.Komunikácie'!$AI$31</f>
        <v>0</v>
      </c>
      <c r="J86" s="557">
        <f>'[1]7.Komunikácie'!$AJ$31</f>
        <v>0</v>
      </c>
      <c r="K86" s="558">
        <f>'[1]7.Komunikácie'!$AK$31</f>
        <v>0</v>
      </c>
    </row>
    <row r="87" spans="2:11" ht="15.75" x14ac:dyDescent="0.25">
      <c r="B87" s="269">
        <v>2</v>
      </c>
      <c r="C87" s="270" t="s">
        <v>255</v>
      </c>
      <c r="D87" s="258">
        <f>SUM(E87:G87)</f>
        <v>1763000</v>
      </c>
      <c r="E87" s="257">
        <f>'[1]7.Komunikácie'!$AF$33</f>
        <v>50000</v>
      </c>
      <c r="F87" s="257">
        <f>'[1]7.Komunikácie'!$AG$33</f>
        <v>1713000</v>
      </c>
      <c r="G87" s="342">
        <f>'[1]7.Komunikácie'!$AH$33</f>
        <v>0</v>
      </c>
      <c r="H87" s="556">
        <f>SUM(I87:K87)</f>
        <v>0</v>
      </c>
      <c r="I87" s="557">
        <f>'[1]7.Komunikácie'!$AI$33</f>
        <v>0</v>
      </c>
      <c r="J87" s="557">
        <f>'[1]7.Komunikácie'!$AJ$33</f>
        <v>0</v>
      </c>
      <c r="K87" s="558">
        <f>'[1]7.Komunikácie'!$AK$33</f>
        <v>0</v>
      </c>
    </row>
    <row r="88" spans="2:11" ht="15.75" outlineLevel="1" x14ac:dyDescent="0.25">
      <c r="B88" s="281" t="s">
        <v>256</v>
      </c>
      <c r="C88" s="270" t="s">
        <v>257</v>
      </c>
      <c r="D88" s="258">
        <f t="shared" ref="D88:G88" si="53">SUM(D89:D90)</f>
        <v>22500</v>
      </c>
      <c r="E88" s="257">
        <f t="shared" si="53"/>
        <v>10000</v>
      </c>
      <c r="F88" s="257">
        <f t="shared" si="53"/>
        <v>12500</v>
      </c>
      <c r="G88" s="342">
        <f t="shared" si="53"/>
        <v>0</v>
      </c>
      <c r="H88" s="556">
        <f t="shared" ref="H88:K88" si="54">SUM(H89:H90)</f>
        <v>0</v>
      </c>
      <c r="I88" s="557">
        <f t="shared" si="54"/>
        <v>0</v>
      </c>
      <c r="J88" s="557">
        <f t="shared" si="54"/>
        <v>0</v>
      </c>
      <c r="K88" s="558">
        <f t="shared" si="54"/>
        <v>0</v>
      </c>
    </row>
    <row r="89" spans="2:11" ht="15.75" outlineLevel="1" x14ac:dyDescent="0.25">
      <c r="B89" s="269">
        <v>1</v>
      </c>
      <c r="C89" s="270" t="s">
        <v>258</v>
      </c>
      <c r="D89" s="258">
        <f>SUM(E89:G89)</f>
        <v>12500</v>
      </c>
      <c r="E89" s="257">
        <f>'[1]7.Komunikácie'!$AF$36</f>
        <v>0</v>
      </c>
      <c r="F89" s="257">
        <f>'[1]7.Komunikácie'!$AG$36</f>
        <v>12500</v>
      </c>
      <c r="G89" s="342">
        <f>'[1]7.Komunikácie'!$AH$36</f>
        <v>0</v>
      </c>
      <c r="H89" s="556">
        <f>SUM(I89:K89)</f>
        <v>0</v>
      </c>
      <c r="I89" s="557">
        <f>'[1]7.Komunikácie'!$AI$36</f>
        <v>0</v>
      </c>
      <c r="J89" s="557">
        <f>'[1]7.Komunikácie'!$AJ$36</f>
        <v>0</v>
      </c>
      <c r="K89" s="558">
        <f>'[1]7.Komunikácie'!$AK$36</f>
        <v>0</v>
      </c>
    </row>
    <row r="90" spans="2:11" ht="16.5" outlineLevel="1" thickBot="1" x14ac:dyDescent="0.3">
      <c r="B90" s="271">
        <v>2</v>
      </c>
      <c r="C90" s="272" t="s">
        <v>259</v>
      </c>
      <c r="D90" s="265">
        <f>SUM(E90:G90)</f>
        <v>10000</v>
      </c>
      <c r="E90" s="266">
        <f>'[1]7.Komunikácie'!$AF$39</f>
        <v>10000</v>
      </c>
      <c r="F90" s="266">
        <f>'[1]7.Komunikácie'!$AG$39</f>
        <v>0</v>
      </c>
      <c r="G90" s="682">
        <f>'[1]7.Komunikácie'!$AH$39</f>
        <v>0</v>
      </c>
      <c r="H90" s="559">
        <f>SUM(I90:K90)</f>
        <v>0</v>
      </c>
      <c r="I90" s="560">
        <f>'[1]7.Komunikácie'!$AI$39</f>
        <v>0</v>
      </c>
      <c r="J90" s="560">
        <f>'[1]7.Komunikácie'!$AJ$39</f>
        <v>0</v>
      </c>
      <c r="K90" s="561">
        <f>'[1]7.Komunikácie'!$AK$39</f>
        <v>0</v>
      </c>
    </row>
    <row r="91" spans="2:11" s="123" customFormat="1" ht="15.75" x14ac:dyDescent="0.25">
      <c r="B91" s="273" t="s">
        <v>260</v>
      </c>
      <c r="C91" s="274"/>
      <c r="D91" s="263">
        <f t="shared" ref="D91:G91" si="55">D92+D93</f>
        <v>195000</v>
      </c>
      <c r="E91" s="264">
        <f t="shared" si="55"/>
        <v>195000</v>
      </c>
      <c r="F91" s="264">
        <f t="shared" si="55"/>
        <v>0</v>
      </c>
      <c r="G91" s="341">
        <f t="shared" si="55"/>
        <v>0</v>
      </c>
      <c r="H91" s="553">
        <f t="shared" ref="H91:K91" si="56">H92+H93</f>
        <v>38000</v>
      </c>
      <c r="I91" s="554">
        <f t="shared" si="56"/>
        <v>38000</v>
      </c>
      <c r="J91" s="554">
        <f t="shared" si="56"/>
        <v>0</v>
      </c>
      <c r="K91" s="555">
        <f t="shared" si="56"/>
        <v>0</v>
      </c>
    </row>
    <row r="92" spans="2:11" ht="15.75" x14ac:dyDescent="0.25">
      <c r="B92" s="281" t="s">
        <v>261</v>
      </c>
      <c r="C92" s="270" t="s">
        <v>262</v>
      </c>
      <c r="D92" s="258">
        <f>SUM(E92:G92)</f>
        <v>190000</v>
      </c>
      <c r="E92" s="257">
        <f>'[1]8.Doprava'!$AF$4</f>
        <v>190000</v>
      </c>
      <c r="F92" s="257">
        <f>'[1]8.Doprava'!$AG$4</f>
        <v>0</v>
      </c>
      <c r="G92" s="342">
        <f>'[1]8.Doprava'!$AH$4</f>
        <v>0</v>
      </c>
      <c r="H92" s="556">
        <f>SUM(I92:K92)</f>
        <v>38000</v>
      </c>
      <c r="I92" s="557">
        <f>'[1]8.Doprava'!$AI$4</f>
        <v>38000</v>
      </c>
      <c r="J92" s="557">
        <f>'[1]8.Doprava'!$AJ$4</f>
        <v>0</v>
      </c>
      <c r="K92" s="558">
        <f>'[1]8.Doprava'!$AK$4</f>
        <v>0</v>
      </c>
    </row>
    <row r="93" spans="2:11" ht="15.75" x14ac:dyDescent="0.25">
      <c r="B93" s="281" t="s">
        <v>263</v>
      </c>
      <c r="C93" s="270" t="s">
        <v>264</v>
      </c>
      <c r="D93" s="258">
        <f>SUM(D94)</f>
        <v>5000</v>
      </c>
      <c r="E93" s="257">
        <f t="shared" ref="E93:K93" si="57">SUM(E94)</f>
        <v>5000</v>
      </c>
      <c r="F93" s="257">
        <f t="shared" si="57"/>
        <v>0</v>
      </c>
      <c r="G93" s="342">
        <f t="shared" si="57"/>
        <v>0</v>
      </c>
      <c r="H93" s="556">
        <f>SUM(H94)</f>
        <v>0</v>
      </c>
      <c r="I93" s="557">
        <f t="shared" si="57"/>
        <v>0</v>
      </c>
      <c r="J93" s="557">
        <f t="shared" si="57"/>
        <v>0</v>
      </c>
      <c r="K93" s="558">
        <f t="shared" si="57"/>
        <v>0</v>
      </c>
    </row>
    <row r="94" spans="2:11" ht="16.5" thickBot="1" x14ac:dyDescent="0.3">
      <c r="B94" s="271">
        <v>1</v>
      </c>
      <c r="C94" s="272" t="s">
        <v>265</v>
      </c>
      <c r="D94" s="265">
        <f>SUM(E94:G94)</f>
        <v>5000</v>
      </c>
      <c r="E94" s="266">
        <f>'[1]8.Doprava'!$AF$7</f>
        <v>5000</v>
      </c>
      <c r="F94" s="266">
        <f>'[1]8.Doprava'!$AG$7</f>
        <v>0</v>
      </c>
      <c r="G94" s="682">
        <f>'[1]8.Doprava'!$AH$7</f>
        <v>0</v>
      </c>
      <c r="H94" s="559">
        <f>SUM(I94:K94)</f>
        <v>0</v>
      </c>
      <c r="I94" s="560">
        <f>'[1]8.Doprava'!$AI$7</f>
        <v>0</v>
      </c>
      <c r="J94" s="560">
        <f>'[1]8.Doprava'!$AJ$7</f>
        <v>0</v>
      </c>
      <c r="K94" s="561">
        <f>'[1]8.Doprava'!$AK$7</f>
        <v>0</v>
      </c>
    </row>
    <row r="95" spans="2:11" s="123" customFormat="1" ht="15.75" x14ac:dyDescent="0.25">
      <c r="B95" s="273" t="s">
        <v>266</v>
      </c>
      <c r="C95" s="274"/>
      <c r="D95" s="263">
        <f t="shared" ref="D95:G95" si="58">D96+D97+D106+D113+D116+D117+D118+D119</f>
        <v>15694960</v>
      </c>
      <c r="E95" s="264">
        <f t="shared" si="58"/>
        <v>15114960</v>
      </c>
      <c r="F95" s="264">
        <f t="shared" si="58"/>
        <v>580000</v>
      </c>
      <c r="G95" s="341">
        <f t="shared" si="58"/>
        <v>0</v>
      </c>
      <c r="H95" s="553">
        <f t="shared" ref="H95:K95" si="59">H96+H97+H106+H113+H116+H117+H118+H119</f>
        <v>3075600.4399999995</v>
      </c>
      <c r="I95" s="554">
        <f t="shared" si="59"/>
        <v>2969419.7699999996</v>
      </c>
      <c r="J95" s="554">
        <f t="shared" si="59"/>
        <v>106180.67</v>
      </c>
      <c r="K95" s="555">
        <f t="shared" si="59"/>
        <v>0</v>
      </c>
    </row>
    <row r="96" spans="2:11" ht="15.75" x14ac:dyDescent="0.25">
      <c r="B96" s="281" t="s">
        <v>267</v>
      </c>
      <c r="C96" s="270" t="s">
        <v>268</v>
      </c>
      <c r="D96" s="258">
        <f>SUM(E96:G96)</f>
        <v>6000</v>
      </c>
      <c r="E96" s="257">
        <f>'[1]9. Vzdelávanie'!$AF$4</f>
        <v>6000</v>
      </c>
      <c r="F96" s="257">
        <f>'[1]9. Vzdelávanie'!$AG$4</f>
        <v>0</v>
      </c>
      <c r="G96" s="342">
        <f>'[1]9. Vzdelávanie'!$AH$4</f>
        <v>0</v>
      </c>
      <c r="H96" s="556">
        <f>SUM(I96:K96)</f>
        <v>0</v>
      </c>
      <c r="I96" s="557">
        <f>'[1]9. Vzdelávanie'!$AI$4</f>
        <v>0</v>
      </c>
      <c r="J96" s="557">
        <f>'[1]9. Vzdelávanie'!$AJ$4</f>
        <v>0</v>
      </c>
      <c r="K96" s="558">
        <f>'[1]9. Vzdelávanie'!$AK$4</f>
        <v>0</v>
      </c>
    </row>
    <row r="97" spans="1:11" ht="15.75" x14ac:dyDescent="0.25">
      <c r="B97" s="281" t="s">
        <v>269</v>
      </c>
      <c r="C97" s="270" t="s">
        <v>270</v>
      </c>
      <c r="D97" s="258">
        <f t="shared" ref="D97:G97" si="60">SUM(D98:D105)</f>
        <v>2747681</v>
      </c>
      <c r="E97" s="257">
        <f t="shared" si="60"/>
        <v>2741500</v>
      </c>
      <c r="F97" s="257">
        <f t="shared" si="60"/>
        <v>6181</v>
      </c>
      <c r="G97" s="342">
        <f t="shared" si="60"/>
        <v>0</v>
      </c>
      <c r="H97" s="556">
        <f t="shared" ref="H97:K97" si="61">SUM(H98:H105)</f>
        <v>452344.67000000004</v>
      </c>
      <c r="I97" s="557">
        <f t="shared" si="61"/>
        <v>446164</v>
      </c>
      <c r="J97" s="557">
        <f t="shared" si="61"/>
        <v>6180.67</v>
      </c>
      <c r="K97" s="558">
        <f t="shared" si="61"/>
        <v>0</v>
      </c>
    </row>
    <row r="98" spans="1:11" ht="15.75" x14ac:dyDescent="0.25">
      <c r="B98" s="269">
        <v>1</v>
      </c>
      <c r="C98" s="270" t="s">
        <v>271</v>
      </c>
      <c r="D98" s="258">
        <f>SUM(E98:G98)</f>
        <v>318054</v>
      </c>
      <c r="E98" s="257">
        <f>'[1]9. Vzdelávanie'!$AF$20</f>
        <v>315900</v>
      </c>
      <c r="F98" s="257">
        <f>'[1]9. Vzdelávanie'!$AG$20</f>
        <v>2154</v>
      </c>
      <c r="G98" s="342">
        <f>'[1]9. Vzdelávanie'!$AH$20</f>
        <v>0</v>
      </c>
      <c r="H98" s="556">
        <f>SUM(I98:K98)</f>
        <v>54102.9</v>
      </c>
      <c r="I98" s="557">
        <f>'[1]9. Vzdelávanie'!$AI$20</f>
        <v>51949</v>
      </c>
      <c r="J98" s="557">
        <f>'[1]9. Vzdelávanie'!$AJ$20</f>
        <v>2153.9</v>
      </c>
      <c r="K98" s="558">
        <f>'[1]9. Vzdelávanie'!$AK$20</f>
        <v>0</v>
      </c>
    </row>
    <row r="99" spans="1:11" ht="15.75" x14ac:dyDescent="0.25">
      <c r="B99" s="269">
        <v>2</v>
      </c>
      <c r="C99" s="270" t="s">
        <v>272</v>
      </c>
      <c r="D99" s="258">
        <f t="shared" ref="D99:D105" si="62">SUM(E99:G99)</f>
        <v>474830</v>
      </c>
      <c r="E99" s="257">
        <f>'[1]9. Vzdelávanie'!$AF$23</f>
        <v>474830</v>
      </c>
      <c r="F99" s="257">
        <f>'[1]9. Vzdelávanie'!$AG$23</f>
        <v>0</v>
      </c>
      <c r="G99" s="342">
        <f>'[1]9. Vzdelávanie'!$AH$23</f>
        <v>0</v>
      </c>
      <c r="H99" s="556">
        <f t="shared" ref="H99:H105" si="63">SUM(I99:K99)</f>
        <v>82713</v>
      </c>
      <c r="I99" s="557">
        <f>'[1]9. Vzdelávanie'!$AI$23</f>
        <v>82713</v>
      </c>
      <c r="J99" s="557">
        <f>'[1]9. Vzdelávanie'!$AJ$23</f>
        <v>0</v>
      </c>
      <c r="K99" s="558">
        <f>'[1]9. Vzdelávanie'!$AK$23</f>
        <v>0</v>
      </c>
    </row>
    <row r="100" spans="1:11" ht="15.75" x14ac:dyDescent="0.25">
      <c r="B100" s="269">
        <v>3</v>
      </c>
      <c r="C100" s="270" t="s">
        <v>273</v>
      </c>
      <c r="D100" s="258">
        <f t="shared" si="62"/>
        <v>731000</v>
      </c>
      <c r="E100" s="257">
        <f>'[1]9. Vzdelávanie'!$AF$26</f>
        <v>731000</v>
      </c>
      <c r="F100" s="257">
        <f>'[1]9. Vzdelávanie'!$AG$26</f>
        <v>0</v>
      </c>
      <c r="G100" s="342">
        <f>'[1]9. Vzdelávanie'!$AH$26</f>
        <v>0</v>
      </c>
      <c r="H100" s="556">
        <f t="shared" si="63"/>
        <v>121641</v>
      </c>
      <c r="I100" s="557">
        <f>'[1]9. Vzdelávanie'!$AI$26</f>
        <v>121641</v>
      </c>
      <c r="J100" s="557">
        <f>'[1]9. Vzdelávanie'!$AJ$26</f>
        <v>0</v>
      </c>
      <c r="K100" s="558">
        <f>'[1]9. Vzdelávanie'!$AK$26</f>
        <v>0</v>
      </c>
    </row>
    <row r="101" spans="1:11" ht="15.75" x14ac:dyDescent="0.25">
      <c r="A101" s="102"/>
      <c r="B101" s="269">
        <v>4</v>
      </c>
      <c r="C101" s="270" t="s">
        <v>422</v>
      </c>
      <c r="D101" s="258">
        <f t="shared" si="62"/>
        <v>0</v>
      </c>
      <c r="E101" s="257">
        <f>'[1]9. Vzdelávanie'!$AF$29</f>
        <v>0</v>
      </c>
      <c r="F101" s="257">
        <f>'[1]9. Vzdelávanie'!$AG$29</f>
        <v>0</v>
      </c>
      <c r="G101" s="342">
        <f>'[1]9. Vzdelávanie'!$AH$29</f>
        <v>0</v>
      </c>
      <c r="H101" s="556">
        <f t="shared" si="63"/>
        <v>0</v>
      </c>
      <c r="I101" s="557">
        <f>'[1]9. Vzdelávanie'!$AI$29</f>
        <v>0</v>
      </c>
      <c r="J101" s="557">
        <f>'[1]9. Vzdelávanie'!$AJ$29</f>
        <v>0</v>
      </c>
      <c r="K101" s="558">
        <f>'[1]9. Vzdelávanie'!$AK$29</f>
        <v>0</v>
      </c>
    </row>
    <row r="102" spans="1:11" ht="15.75" x14ac:dyDescent="0.25">
      <c r="B102" s="269">
        <v>5</v>
      </c>
      <c r="C102" s="270" t="s">
        <v>275</v>
      </c>
      <c r="D102" s="258">
        <f t="shared" si="62"/>
        <v>358680</v>
      </c>
      <c r="E102" s="257">
        <f>'[1]9. Vzdelávanie'!$AF$30</f>
        <v>358680</v>
      </c>
      <c r="F102" s="257">
        <f>'[1]9. Vzdelávanie'!$AG$30</f>
        <v>0</v>
      </c>
      <c r="G102" s="342">
        <f>'[1]9. Vzdelávanie'!$AH$30</f>
        <v>0</v>
      </c>
      <c r="H102" s="556">
        <f t="shared" si="63"/>
        <v>61315</v>
      </c>
      <c r="I102" s="557">
        <f>'[1]9. Vzdelávanie'!$AI$30</f>
        <v>61315</v>
      </c>
      <c r="J102" s="557">
        <f>'[1]9. Vzdelávanie'!$AJ$30</f>
        <v>0</v>
      </c>
      <c r="K102" s="558">
        <f>'[1]9. Vzdelávanie'!$AK$30</f>
        <v>0</v>
      </c>
    </row>
    <row r="103" spans="1:11" ht="15.75" x14ac:dyDescent="0.25">
      <c r="B103" s="269">
        <v>6</v>
      </c>
      <c r="C103" s="270" t="s">
        <v>276</v>
      </c>
      <c r="D103" s="258">
        <f t="shared" si="62"/>
        <v>383410</v>
      </c>
      <c r="E103" s="257">
        <f>'[1]9. Vzdelávanie'!$AF$33</f>
        <v>383410</v>
      </c>
      <c r="F103" s="257">
        <f>'[1]9. Vzdelávanie'!$AG$33</f>
        <v>0</v>
      </c>
      <c r="G103" s="342">
        <f>'[1]9. Vzdelávanie'!$AH$33</f>
        <v>0</v>
      </c>
      <c r="H103" s="556">
        <f t="shared" si="63"/>
        <v>63733</v>
      </c>
      <c r="I103" s="557">
        <f>'[1]9. Vzdelávanie'!$AI$33</f>
        <v>63733</v>
      </c>
      <c r="J103" s="557">
        <f>'[1]9. Vzdelávanie'!$AJ$33</f>
        <v>0</v>
      </c>
      <c r="K103" s="558">
        <f>'[1]9. Vzdelávanie'!$AK$33</f>
        <v>0</v>
      </c>
    </row>
    <row r="104" spans="1:11" ht="15.75" x14ac:dyDescent="0.25">
      <c r="B104" s="269">
        <v>7</v>
      </c>
      <c r="C104" s="270" t="s">
        <v>277</v>
      </c>
      <c r="D104" s="258">
        <f t="shared" si="62"/>
        <v>396207</v>
      </c>
      <c r="E104" s="257">
        <f>'[1]9. Vzdelávanie'!$AF$36</f>
        <v>392180</v>
      </c>
      <c r="F104" s="257">
        <f>'[1]9. Vzdelávanie'!$AG$36</f>
        <v>4027</v>
      </c>
      <c r="G104" s="342">
        <f>'[1]9. Vzdelávanie'!$AH$36</f>
        <v>0</v>
      </c>
      <c r="H104" s="556">
        <f t="shared" si="63"/>
        <v>68839.77</v>
      </c>
      <c r="I104" s="557">
        <f>'[1]9. Vzdelávanie'!$AI$36</f>
        <v>64813</v>
      </c>
      <c r="J104" s="557">
        <f>'[1]9. Vzdelávanie'!$AJ$36</f>
        <v>4026.77</v>
      </c>
      <c r="K104" s="558">
        <f>'[1]9. Vzdelávanie'!$AK$36</f>
        <v>0</v>
      </c>
    </row>
    <row r="105" spans="1:11" ht="15.75" x14ac:dyDescent="0.25">
      <c r="B105" s="269">
        <v>8</v>
      </c>
      <c r="C105" s="270" t="s">
        <v>430</v>
      </c>
      <c r="D105" s="258">
        <f t="shared" si="62"/>
        <v>85500</v>
      </c>
      <c r="E105" s="257">
        <f>'[1]9. Vzdelávanie'!$AF$39</f>
        <v>85500</v>
      </c>
      <c r="F105" s="257">
        <f>'[1]9. Vzdelávanie'!$AG$39</f>
        <v>0</v>
      </c>
      <c r="G105" s="342">
        <f>'[1]9. Vzdelávanie'!$AH$39</f>
        <v>0</v>
      </c>
      <c r="H105" s="556">
        <f t="shared" si="63"/>
        <v>0</v>
      </c>
      <c r="I105" s="557">
        <f>'[1]9. Vzdelávanie'!$AI$39</f>
        <v>0</v>
      </c>
      <c r="J105" s="557">
        <f>'[1]9. Vzdelávanie'!$AJ$39</f>
        <v>0</v>
      </c>
      <c r="K105" s="558">
        <f>'[1]9. Vzdelávanie'!$AK$39</f>
        <v>0</v>
      </c>
    </row>
    <row r="106" spans="1:11" ht="15.75" x14ac:dyDescent="0.25">
      <c r="B106" s="281" t="s">
        <v>278</v>
      </c>
      <c r="C106" s="270" t="s">
        <v>279</v>
      </c>
      <c r="D106" s="258">
        <f t="shared" ref="D106:G106" si="64">SUM(D107:D112)</f>
        <v>8093183</v>
      </c>
      <c r="E106" s="257">
        <f t="shared" si="64"/>
        <v>7543183</v>
      </c>
      <c r="F106" s="257">
        <f t="shared" si="64"/>
        <v>550000</v>
      </c>
      <c r="G106" s="342">
        <f t="shared" si="64"/>
        <v>0</v>
      </c>
      <c r="H106" s="556">
        <f t="shared" ref="H106:K106" si="65">SUM(H107:H112)</f>
        <v>1337843</v>
      </c>
      <c r="I106" s="557">
        <f t="shared" si="65"/>
        <v>1237843</v>
      </c>
      <c r="J106" s="557">
        <f t="shared" si="65"/>
        <v>100000</v>
      </c>
      <c r="K106" s="558">
        <f t="shared" si="65"/>
        <v>0</v>
      </c>
    </row>
    <row r="107" spans="1:11" ht="15.75" x14ac:dyDescent="0.25">
      <c r="B107" s="269">
        <v>1</v>
      </c>
      <c r="C107" s="270" t="s">
        <v>280</v>
      </c>
      <c r="D107" s="258">
        <f t="shared" ref="D107:D112" si="66">SUM(E107:G107)</f>
        <v>1334558</v>
      </c>
      <c r="E107" s="257">
        <f>'[1]9. Vzdelávanie'!$AF$41</f>
        <v>784558</v>
      </c>
      <c r="F107" s="257">
        <f>'[1]9. Vzdelávanie'!$AG$41</f>
        <v>550000</v>
      </c>
      <c r="G107" s="342">
        <f>'[1]9. Vzdelávanie'!$AH$41</f>
        <v>0</v>
      </c>
      <c r="H107" s="556">
        <f t="shared" ref="H107:H112" si="67">SUM(I107:K107)</f>
        <v>227442</v>
      </c>
      <c r="I107" s="557">
        <f>'[1]9. Vzdelávanie'!$AI$41</f>
        <v>127442</v>
      </c>
      <c r="J107" s="557">
        <f>'[1]9. Vzdelávanie'!$AJ$41</f>
        <v>100000</v>
      </c>
      <c r="K107" s="558">
        <f>'[1]9. Vzdelávanie'!$AK$41</f>
        <v>0</v>
      </c>
    </row>
    <row r="108" spans="1:11" ht="15.75" x14ac:dyDescent="0.25">
      <c r="B108" s="269">
        <v>2</v>
      </c>
      <c r="C108" s="270" t="s">
        <v>447</v>
      </c>
      <c r="D108" s="258">
        <f t="shared" si="66"/>
        <v>1099700</v>
      </c>
      <c r="E108" s="257">
        <f>'[1]9. Vzdelávanie'!$AF$45</f>
        <v>1099700</v>
      </c>
      <c r="F108" s="257">
        <f>'[1]9. Vzdelávanie'!$AG$45</f>
        <v>0</v>
      </c>
      <c r="G108" s="342">
        <f>'[1]9. Vzdelávanie'!$AH$45</f>
        <v>0</v>
      </c>
      <c r="H108" s="556">
        <f t="shared" si="67"/>
        <v>180180</v>
      </c>
      <c r="I108" s="557">
        <f>'[1]9. Vzdelávanie'!$AI$45</f>
        <v>180180</v>
      </c>
      <c r="J108" s="557">
        <f>'[1]9. Vzdelávanie'!$AJ$45</f>
        <v>0</v>
      </c>
      <c r="K108" s="558">
        <f>'[1]9. Vzdelávanie'!$AK$45</f>
        <v>0</v>
      </c>
    </row>
    <row r="109" spans="1:11" ht="15.75" x14ac:dyDescent="0.25">
      <c r="A109" s="124"/>
      <c r="B109" s="269">
        <v>3</v>
      </c>
      <c r="C109" s="270" t="s">
        <v>448</v>
      </c>
      <c r="D109" s="258">
        <f t="shared" si="66"/>
        <v>1947926</v>
      </c>
      <c r="E109" s="257">
        <f>'[1]9. Vzdelávanie'!$AF$49</f>
        <v>1947926</v>
      </c>
      <c r="F109" s="257">
        <f>'[1]9. Vzdelávanie'!$AG$49</f>
        <v>0</v>
      </c>
      <c r="G109" s="342">
        <f>'[1]9. Vzdelávanie'!$AH$49</f>
        <v>0</v>
      </c>
      <c r="H109" s="556">
        <f t="shared" si="67"/>
        <v>321055</v>
      </c>
      <c r="I109" s="557">
        <f>'[1]9. Vzdelávanie'!$AI$49</f>
        <v>321055</v>
      </c>
      <c r="J109" s="557">
        <f>'[1]9. Vzdelávanie'!$AJ$49</f>
        <v>0</v>
      </c>
      <c r="K109" s="558">
        <f>'[1]9. Vzdelávanie'!$AK$49</f>
        <v>0</v>
      </c>
    </row>
    <row r="110" spans="1:11" ht="15.75" x14ac:dyDescent="0.25">
      <c r="A110" s="124"/>
      <c r="B110" s="269">
        <v>4</v>
      </c>
      <c r="C110" s="270" t="s">
        <v>449</v>
      </c>
      <c r="D110" s="258">
        <f t="shared" si="66"/>
        <v>1636850</v>
      </c>
      <c r="E110" s="257">
        <f>'[1]9. Vzdelávanie'!$AF$54</f>
        <v>1636850</v>
      </c>
      <c r="F110" s="257">
        <f>'[1]9. Vzdelávanie'!$AG$54</f>
        <v>0</v>
      </c>
      <c r="G110" s="342">
        <f>'[1]9. Vzdelávanie'!$AH$54</f>
        <v>0</v>
      </c>
      <c r="H110" s="556">
        <f t="shared" si="67"/>
        <v>268969</v>
      </c>
      <c r="I110" s="557">
        <f>'[1]9. Vzdelávanie'!$AI$54</f>
        <v>268969</v>
      </c>
      <c r="J110" s="557">
        <f>'[1]9. Vzdelávanie'!$AJ$54</f>
        <v>0</v>
      </c>
      <c r="K110" s="558">
        <f>'[1]9. Vzdelávanie'!$AK$54</f>
        <v>0</v>
      </c>
    </row>
    <row r="111" spans="1:11" ht="15.75" x14ac:dyDescent="0.25">
      <c r="A111" s="124"/>
      <c r="B111" s="269">
        <v>5</v>
      </c>
      <c r="C111" s="270" t="s">
        <v>450</v>
      </c>
      <c r="D111" s="258">
        <f t="shared" si="66"/>
        <v>1313660</v>
      </c>
      <c r="E111" s="257">
        <f>'[1]9. Vzdelávanie'!$AF$57</f>
        <v>1313660</v>
      </c>
      <c r="F111" s="257">
        <f>'[1]9. Vzdelávanie'!$AG$57</f>
        <v>0</v>
      </c>
      <c r="G111" s="342">
        <f>'[1]9. Vzdelávanie'!$AH$57</f>
        <v>0</v>
      </c>
      <c r="H111" s="556">
        <f t="shared" si="67"/>
        <v>215658</v>
      </c>
      <c r="I111" s="557">
        <f>'[1]9. Vzdelávanie'!$AI$57</f>
        <v>215658</v>
      </c>
      <c r="J111" s="557">
        <f>'[1]9. Vzdelávanie'!$AJ$57</f>
        <v>0</v>
      </c>
      <c r="K111" s="558">
        <f>'[1]9. Vzdelávanie'!$AK$57</f>
        <v>0</v>
      </c>
    </row>
    <row r="112" spans="1:11" ht="15.75" x14ac:dyDescent="0.25">
      <c r="A112" s="124"/>
      <c r="B112" s="269">
        <v>6</v>
      </c>
      <c r="C112" s="270" t="s">
        <v>451</v>
      </c>
      <c r="D112" s="258">
        <f t="shared" si="66"/>
        <v>760489</v>
      </c>
      <c r="E112" s="257">
        <f>'[1]9. Vzdelávanie'!$AF$60</f>
        <v>760489</v>
      </c>
      <c r="F112" s="257">
        <f>'[1]9. Vzdelávanie'!$AG$60</f>
        <v>0</v>
      </c>
      <c r="G112" s="342">
        <f>'[1]9. Vzdelávanie'!$AH$60</f>
        <v>0</v>
      </c>
      <c r="H112" s="556">
        <f t="shared" si="67"/>
        <v>124539</v>
      </c>
      <c r="I112" s="557">
        <f>'[1]9. Vzdelávanie'!$AI$60</f>
        <v>124539</v>
      </c>
      <c r="J112" s="557">
        <f>'[1]9. Vzdelávanie'!$AJ$60</f>
        <v>0</v>
      </c>
      <c r="K112" s="558">
        <f>'[1]9. Vzdelávanie'!$AK$60</f>
        <v>0</v>
      </c>
    </row>
    <row r="113" spans="1:11" ht="15.75" x14ac:dyDescent="0.25">
      <c r="A113" s="124"/>
      <c r="B113" s="281" t="s">
        <v>286</v>
      </c>
      <c r="C113" s="270" t="s">
        <v>287</v>
      </c>
      <c r="D113" s="258">
        <f t="shared" ref="D113:F113" si="68">SUM(D114:D115)</f>
        <v>1072870</v>
      </c>
      <c r="E113" s="257">
        <f t="shared" si="68"/>
        <v>1072870</v>
      </c>
      <c r="F113" s="257">
        <f t="shared" si="68"/>
        <v>0</v>
      </c>
      <c r="G113" s="342">
        <f>SUM(G114:G115)</f>
        <v>0</v>
      </c>
      <c r="H113" s="556">
        <f t="shared" ref="H113:J113" si="69">SUM(H114:H115)</f>
        <v>187988</v>
      </c>
      <c r="I113" s="557">
        <f t="shared" si="69"/>
        <v>187988</v>
      </c>
      <c r="J113" s="557">
        <f t="shared" si="69"/>
        <v>0</v>
      </c>
      <c r="K113" s="558">
        <f>SUM(K114:K115)</f>
        <v>0</v>
      </c>
    </row>
    <row r="114" spans="1:11" ht="15.75" x14ac:dyDescent="0.25">
      <c r="A114" s="124"/>
      <c r="B114" s="269">
        <v>1</v>
      </c>
      <c r="C114" s="270" t="s">
        <v>288</v>
      </c>
      <c r="D114" s="258">
        <f t="shared" ref="D114:D119" si="70">SUM(E114:G114)</f>
        <v>785500</v>
      </c>
      <c r="E114" s="257">
        <f>'[1]9. Vzdelávanie'!$AF$65</f>
        <v>785500</v>
      </c>
      <c r="F114" s="257">
        <f>'[1]9. Vzdelávanie'!$AG$65</f>
        <v>0</v>
      </c>
      <c r="G114" s="342">
        <f>'[1]9. Vzdelávanie'!$AH$65</f>
        <v>0</v>
      </c>
      <c r="H114" s="556">
        <f t="shared" ref="H114:H119" si="71">SUM(I114:K114)</f>
        <v>134591</v>
      </c>
      <c r="I114" s="557">
        <f>'[1]9. Vzdelávanie'!$AI$65</f>
        <v>134591</v>
      </c>
      <c r="J114" s="557">
        <f>'[1]9. Vzdelávanie'!$AJ$65</f>
        <v>0</v>
      </c>
      <c r="K114" s="558">
        <f>'[1]9. Vzdelávanie'!$AK$65</f>
        <v>0</v>
      </c>
    </row>
    <row r="115" spans="1:11" ht="15.75" x14ac:dyDescent="0.25">
      <c r="A115" s="124"/>
      <c r="B115" s="269">
        <v>2</v>
      </c>
      <c r="C115" s="270" t="s">
        <v>289</v>
      </c>
      <c r="D115" s="258">
        <f t="shared" si="70"/>
        <v>287370</v>
      </c>
      <c r="E115" s="257">
        <f>'[1]9. Vzdelávanie'!$AF$66</f>
        <v>287370</v>
      </c>
      <c r="F115" s="257">
        <f>'[1]9. Vzdelávanie'!$AG$66</f>
        <v>0</v>
      </c>
      <c r="G115" s="342">
        <f>'[1]9. Vzdelávanie'!$AH$66</f>
        <v>0</v>
      </c>
      <c r="H115" s="556">
        <f t="shared" si="71"/>
        <v>53397</v>
      </c>
      <c r="I115" s="557">
        <f>'[1]9. Vzdelávanie'!$AI$66</f>
        <v>53397</v>
      </c>
      <c r="J115" s="557">
        <f>'[1]9. Vzdelávanie'!$AJ$66</f>
        <v>0</v>
      </c>
      <c r="K115" s="558">
        <f>'[1]9. Vzdelávanie'!$AK$66</f>
        <v>0</v>
      </c>
    </row>
    <row r="116" spans="1:11" ht="15.75" x14ac:dyDescent="0.25">
      <c r="A116" s="124"/>
      <c r="B116" s="281" t="s">
        <v>290</v>
      </c>
      <c r="C116" s="270" t="s">
        <v>291</v>
      </c>
      <c r="D116" s="258">
        <f t="shared" si="70"/>
        <v>1357380</v>
      </c>
      <c r="E116" s="257">
        <f>'[1]9. Vzdelávanie'!$AF$67</f>
        <v>1357380</v>
      </c>
      <c r="F116" s="257">
        <f>'[1]9. Vzdelávanie'!$AG$67</f>
        <v>0</v>
      </c>
      <c r="G116" s="342">
        <f>'[1]9. Vzdelávanie'!$AH$67</f>
        <v>0</v>
      </c>
      <c r="H116" s="556">
        <f t="shared" si="71"/>
        <v>369562.84</v>
      </c>
      <c r="I116" s="557">
        <f>'[1]9. Vzdelávanie'!$AI$67</f>
        <v>369562.84</v>
      </c>
      <c r="J116" s="557">
        <f>'[1]9. Vzdelávanie'!$AJ$67</f>
        <v>0</v>
      </c>
      <c r="K116" s="558">
        <f>'[1]9. Vzdelávanie'!$AK$67</f>
        <v>0</v>
      </c>
    </row>
    <row r="117" spans="1:11" ht="15.75" x14ac:dyDescent="0.25">
      <c r="A117" s="124"/>
      <c r="B117" s="281" t="s">
        <v>292</v>
      </c>
      <c r="C117" s="270" t="s">
        <v>293</v>
      </c>
      <c r="D117" s="258">
        <f t="shared" si="70"/>
        <v>797540</v>
      </c>
      <c r="E117" s="257">
        <f>'[1]9. Vzdelávanie'!$AF$91</f>
        <v>797540</v>
      </c>
      <c r="F117" s="257">
        <f>'[1]9. Vzdelávanie'!$AG$91</f>
        <v>0</v>
      </c>
      <c r="G117" s="342">
        <f>'[1]9. Vzdelávanie'!$AH$91</f>
        <v>0</v>
      </c>
      <c r="H117" s="556">
        <f t="shared" si="71"/>
        <v>101437.28</v>
      </c>
      <c r="I117" s="557">
        <f>'[1]9. Vzdelávanie'!$AI$91</f>
        <v>101437.28</v>
      </c>
      <c r="J117" s="557">
        <f>'[1]9. Vzdelávanie'!$AJ$91</f>
        <v>0</v>
      </c>
      <c r="K117" s="558">
        <f>'[1]9. Vzdelávanie'!$AK$91</f>
        <v>0</v>
      </c>
    </row>
    <row r="118" spans="1:11" ht="15.75" x14ac:dyDescent="0.25">
      <c r="A118" s="124"/>
      <c r="B118" s="373" t="s">
        <v>294</v>
      </c>
      <c r="C118" s="374" t="s">
        <v>412</v>
      </c>
      <c r="D118" s="258">
        <f t="shared" si="70"/>
        <v>363611</v>
      </c>
      <c r="E118" s="257">
        <f>'[1]9. Vzdelávanie'!$AF$92</f>
        <v>339792</v>
      </c>
      <c r="F118" s="257">
        <f>'[1]9. Vzdelávanie'!$AG$92</f>
        <v>23819</v>
      </c>
      <c r="G118" s="342">
        <f>'[1]9. Vzdelávanie'!$AH$92</f>
        <v>0</v>
      </c>
      <c r="H118" s="556">
        <f t="shared" si="71"/>
        <v>0</v>
      </c>
      <c r="I118" s="557">
        <f>'[1]9. Vzdelávanie'!$AI$92</f>
        <v>0</v>
      </c>
      <c r="J118" s="557">
        <f>'[1]9. Vzdelávanie'!$AJ$92</f>
        <v>0</v>
      </c>
      <c r="K118" s="558">
        <f>'[1]9. Vzdelávanie'!$AK$92</f>
        <v>0</v>
      </c>
    </row>
    <row r="119" spans="1:11" ht="16.5" thickBot="1" x14ac:dyDescent="0.3">
      <c r="A119" s="124"/>
      <c r="B119" s="372" t="s">
        <v>459</v>
      </c>
      <c r="C119" s="349" t="s">
        <v>460</v>
      </c>
      <c r="D119" s="265">
        <f t="shared" si="70"/>
        <v>1256695</v>
      </c>
      <c r="E119" s="266">
        <f>'[1]9. Vzdelávanie'!$AF$99</f>
        <v>1256695</v>
      </c>
      <c r="F119" s="266">
        <f>'[1]9. Vzdelávanie'!$AG$99</f>
        <v>0</v>
      </c>
      <c r="G119" s="682">
        <f>'[1]9. Vzdelávanie'!$AH$99</f>
        <v>0</v>
      </c>
      <c r="H119" s="559">
        <f t="shared" si="71"/>
        <v>626424.65</v>
      </c>
      <c r="I119" s="560">
        <f>'[1]9. Vzdelávanie'!$AI$99</f>
        <v>626424.65</v>
      </c>
      <c r="J119" s="560">
        <f>'[1]9. Vzdelávanie'!$AJ$99</f>
        <v>0</v>
      </c>
      <c r="K119" s="561">
        <f>'[1]9. Vzdelávanie'!$AK$99</f>
        <v>0</v>
      </c>
    </row>
    <row r="120" spans="1:11" s="123" customFormat="1" ht="15.75" x14ac:dyDescent="0.25">
      <c r="A120" s="125"/>
      <c r="B120" s="273" t="s">
        <v>296</v>
      </c>
      <c r="C120" s="280"/>
      <c r="D120" s="263">
        <f t="shared" ref="D120:G120" si="72">D121+D122+D130</f>
        <v>477643</v>
      </c>
      <c r="E120" s="264">
        <f t="shared" si="72"/>
        <v>477643</v>
      </c>
      <c r="F120" s="264">
        <f t="shared" si="72"/>
        <v>0</v>
      </c>
      <c r="G120" s="341">
        <f t="shared" si="72"/>
        <v>0</v>
      </c>
      <c r="H120" s="553">
        <f t="shared" ref="H120:K120" si="73">H121+H122+H130</f>
        <v>94606.799999999988</v>
      </c>
      <c r="I120" s="554">
        <f t="shared" si="73"/>
        <v>94606.799999999988</v>
      </c>
      <c r="J120" s="554">
        <f t="shared" si="73"/>
        <v>0</v>
      </c>
      <c r="K120" s="555">
        <f t="shared" si="73"/>
        <v>0</v>
      </c>
    </row>
    <row r="121" spans="1:11" ht="15.75" x14ac:dyDescent="0.25">
      <c r="B121" s="281" t="s">
        <v>297</v>
      </c>
      <c r="C121" s="270" t="s">
        <v>298</v>
      </c>
      <c r="D121" s="258">
        <f>SUM(E121:G121)</f>
        <v>5000</v>
      </c>
      <c r="E121" s="257">
        <f>'[1]10. Šport'!$AF$4</f>
        <v>5000</v>
      </c>
      <c r="F121" s="257">
        <f>'[1]10. Šport'!$AG$4</f>
        <v>0</v>
      </c>
      <c r="G121" s="342">
        <f>'[1]10. Šport'!$AH$4</f>
        <v>0</v>
      </c>
      <c r="H121" s="556">
        <f>SUM(I121:K121)</f>
        <v>0</v>
      </c>
      <c r="I121" s="557">
        <f>'[1]10. Šport'!$AI$4</f>
        <v>0</v>
      </c>
      <c r="J121" s="557">
        <f>'[1]10. Šport'!$AJ$4</f>
        <v>0</v>
      </c>
      <c r="K121" s="558">
        <f>'[1]10. Šport'!$AK$4</f>
        <v>0</v>
      </c>
    </row>
    <row r="122" spans="1:11" ht="15.75" x14ac:dyDescent="0.25">
      <c r="B122" s="281" t="s">
        <v>299</v>
      </c>
      <c r="C122" s="270" t="s">
        <v>300</v>
      </c>
      <c r="D122" s="258">
        <f t="shared" ref="D122:G122" si="74">SUM(D123:D129)</f>
        <v>472643</v>
      </c>
      <c r="E122" s="257">
        <f t="shared" si="74"/>
        <v>472643</v>
      </c>
      <c r="F122" s="257">
        <f t="shared" si="74"/>
        <v>0</v>
      </c>
      <c r="G122" s="342">
        <f t="shared" si="74"/>
        <v>0</v>
      </c>
      <c r="H122" s="556">
        <f t="shared" ref="H122:K122" si="75">SUM(H123:H129)</f>
        <v>94606.799999999988</v>
      </c>
      <c r="I122" s="557">
        <f t="shared" si="75"/>
        <v>94606.799999999988</v>
      </c>
      <c r="J122" s="557">
        <f t="shared" si="75"/>
        <v>0</v>
      </c>
      <c r="K122" s="558">
        <f t="shared" si="75"/>
        <v>0</v>
      </c>
    </row>
    <row r="123" spans="1:11" ht="15.75" x14ac:dyDescent="0.25">
      <c r="B123" s="269">
        <v>1</v>
      </c>
      <c r="C123" s="270" t="s">
        <v>301</v>
      </c>
      <c r="D123" s="258">
        <f>SUM(E123:G123)</f>
        <v>86576</v>
      </c>
      <c r="E123" s="257">
        <f>'[1]10. Šport'!$AF$12</f>
        <v>86576</v>
      </c>
      <c r="F123" s="257">
        <f>'[1]10. Šport'!$AG$12</f>
        <v>0</v>
      </c>
      <c r="G123" s="342">
        <f>'[1]10. Šport'!$AH$12</f>
        <v>0</v>
      </c>
      <c r="H123" s="556">
        <f>SUM(I123:K123)</f>
        <v>20686.349999999999</v>
      </c>
      <c r="I123" s="557">
        <f>'[1]10. Šport'!$AI$12</f>
        <v>20686.349999999999</v>
      </c>
      <c r="J123" s="557">
        <f>'[1]10. Šport'!$AJ$12</f>
        <v>0</v>
      </c>
      <c r="K123" s="558">
        <f>'[1]10. Šport'!$AK$12</f>
        <v>0</v>
      </c>
    </row>
    <row r="124" spans="1:11" ht="15.75" x14ac:dyDescent="0.25">
      <c r="B124" s="269">
        <v>2</v>
      </c>
      <c r="C124" s="270" t="s">
        <v>302</v>
      </c>
      <c r="D124" s="258">
        <f t="shared" ref="D124:D130" si="76">SUM(E124:G124)</f>
        <v>80217</v>
      </c>
      <c r="E124" s="257">
        <f>'[1]10. Šport'!$AF$32</f>
        <v>80217</v>
      </c>
      <c r="F124" s="257">
        <f>'[1]10. Šport'!$AG$32</f>
        <v>0</v>
      </c>
      <c r="G124" s="342">
        <f>'[1]10. Šport'!$AH$32</f>
        <v>0</v>
      </c>
      <c r="H124" s="556">
        <f t="shared" ref="H124:H130" si="77">SUM(I124:K124)</f>
        <v>10520.96</v>
      </c>
      <c r="I124" s="557">
        <f>'[1]10. Šport'!$AI$32</f>
        <v>10520.96</v>
      </c>
      <c r="J124" s="557">
        <f>'[1]10. Šport'!$AJ$32</f>
        <v>0</v>
      </c>
      <c r="K124" s="558">
        <f>'[1]10. Šport'!$AK$32</f>
        <v>0</v>
      </c>
    </row>
    <row r="125" spans="1:11" ht="15.75" x14ac:dyDescent="0.25">
      <c r="B125" s="269">
        <v>3</v>
      </c>
      <c r="C125" s="270" t="s">
        <v>303</v>
      </c>
      <c r="D125" s="258">
        <f t="shared" si="76"/>
        <v>33450</v>
      </c>
      <c r="E125" s="257">
        <f>'[1]10. Šport'!$AF$54</f>
        <v>33450</v>
      </c>
      <c r="F125" s="257">
        <f>'[1]10. Šport'!$AG$54</f>
        <v>0</v>
      </c>
      <c r="G125" s="342">
        <f>'[1]10. Šport'!$AH$54</f>
        <v>0</v>
      </c>
      <c r="H125" s="556">
        <f t="shared" si="77"/>
        <v>7300.5400000000009</v>
      </c>
      <c r="I125" s="557">
        <f>'[1]10. Šport'!$AI$54</f>
        <v>7300.5400000000009</v>
      </c>
      <c r="J125" s="557">
        <f>'[1]10. Šport'!$AJ$54</f>
        <v>0</v>
      </c>
      <c r="K125" s="558">
        <f>'[1]10. Šport'!$AK$54</f>
        <v>0</v>
      </c>
    </row>
    <row r="126" spans="1:11" ht="15.75" x14ac:dyDescent="0.25">
      <c r="B126" s="269">
        <v>4</v>
      </c>
      <c r="C126" s="270" t="s">
        <v>304</v>
      </c>
      <c r="D126" s="258">
        <f t="shared" si="76"/>
        <v>237700</v>
      </c>
      <c r="E126" s="257">
        <f>'[1]10. Šport'!$AF$66</f>
        <v>237700</v>
      </c>
      <c r="F126" s="257">
        <f>'[1]10. Šport'!$AG$66</f>
        <v>0</v>
      </c>
      <c r="G126" s="342">
        <f>'[1]10. Šport'!$AH$66</f>
        <v>0</v>
      </c>
      <c r="H126" s="556">
        <f t="shared" si="77"/>
        <v>52838.67</v>
      </c>
      <c r="I126" s="557">
        <f>'[1]10. Šport'!$AI$66</f>
        <v>52838.67</v>
      </c>
      <c r="J126" s="557">
        <f>'[1]10. Šport'!$AJ$66</f>
        <v>0</v>
      </c>
      <c r="K126" s="558">
        <f>'[1]10. Šport'!$AK$66</f>
        <v>0</v>
      </c>
    </row>
    <row r="127" spans="1:11" ht="15.75" x14ac:dyDescent="0.25">
      <c r="B127" s="269">
        <v>5</v>
      </c>
      <c r="C127" s="270" t="s">
        <v>305</v>
      </c>
      <c r="D127" s="258">
        <f t="shared" si="76"/>
        <v>13350</v>
      </c>
      <c r="E127" s="257">
        <f>'[1]10. Šport'!$AF$89</f>
        <v>13350</v>
      </c>
      <c r="F127" s="257">
        <f>'[1]10. Šport'!$AG$89</f>
        <v>0</v>
      </c>
      <c r="G127" s="342">
        <f>'[1]10. Šport'!$AH$89</f>
        <v>0</v>
      </c>
      <c r="H127" s="556">
        <f t="shared" si="77"/>
        <v>310.12</v>
      </c>
      <c r="I127" s="557">
        <f>'[1]10. Šport'!$AI$89</f>
        <v>310.12</v>
      </c>
      <c r="J127" s="557">
        <f>'[1]10. Šport'!$AJ$89</f>
        <v>0</v>
      </c>
      <c r="K127" s="558">
        <f>'[1]10. Šport'!$AK$89</f>
        <v>0</v>
      </c>
    </row>
    <row r="128" spans="1:11" ht="15.75" x14ac:dyDescent="0.25">
      <c r="B128" s="285">
        <v>6</v>
      </c>
      <c r="C128" s="286" t="s">
        <v>386</v>
      </c>
      <c r="D128" s="258">
        <f t="shared" si="76"/>
        <v>1000</v>
      </c>
      <c r="E128" s="257">
        <f>'[1]10. Šport'!$AF$97</f>
        <v>1000</v>
      </c>
      <c r="F128" s="257">
        <f>'[1]10. Šport'!$AG$97</f>
        <v>0</v>
      </c>
      <c r="G128" s="342">
        <f>'[1]10. Šport'!$AH$97</f>
        <v>0</v>
      </c>
      <c r="H128" s="556">
        <f t="shared" si="77"/>
        <v>167.8</v>
      </c>
      <c r="I128" s="557">
        <f>'[1]10. Šport'!$AI$97</f>
        <v>167.8</v>
      </c>
      <c r="J128" s="557">
        <f>'[1]10. Šport'!$AJ$97</f>
        <v>0</v>
      </c>
      <c r="K128" s="558">
        <f>'[1]10. Šport'!$AK$97</f>
        <v>0</v>
      </c>
    </row>
    <row r="129" spans="2:11" ht="15.75" x14ac:dyDescent="0.25">
      <c r="B129" s="285">
        <v>7</v>
      </c>
      <c r="C129" s="286" t="s">
        <v>456</v>
      </c>
      <c r="D129" s="258">
        <f t="shared" si="76"/>
        <v>20350</v>
      </c>
      <c r="E129" s="257">
        <f>'[1]10. Šport'!$AF$103</f>
        <v>20350</v>
      </c>
      <c r="F129" s="257">
        <f>'[1]10. Šport'!$AG$103</f>
        <v>0</v>
      </c>
      <c r="G129" s="342">
        <f>'[1]10. Šport'!$AH$103</f>
        <v>0</v>
      </c>
      <c r="H129" s="556">
        <f t="shared" si="77"/>
        <v>2782.36</v>
      </c>
      <c r="I129" s="557">
        <f>'[1]10. Šport'!$AI$103</f>
        <v>2782.36</v>
      </c>
      <c r="J129" s="557">
        <f>'[1]10. Šport'!$AJ$103</f>
        <v>0</v>
      </c>
      <c r="K129" s="558">
        <f>'[1]10. Šport'!$AK$103</f>
        <v>0</v>
      </c>
    </row>
    <row r="130" spans="2:11" ht="16.5" thickBot="1" x14ac:dyDescent="0.3">
      <c r="B130" s="276" t="s">
        <v>306</v>
      </c>
      <c r="C130" s="272" t="s">
        <v>307</v>
      </c>
      <c r="D130" s="265">
        <f t="shared" si="76"/>
        <v>0</v>
      </c>
      <c r="E130" s="266">
        <f>'[1]10. Šport'!$AF$111</f>
        <v>0</v>
      </c>
      <c r="F130" s="266">
        <f>'[1]10. Šport'!$AG$111</f>
        <v>0</v>
      </c>
      <c r="G130" s="682">
        <f>'[1]10. Šport'!$AH$111</f>
        <v>0</v>
      </c>
      <c r="H130" s="559">
        <f t="shared" si="77"/>
        <v>0</v>
      </c>
      <c r="I130" s="560">
        <f>'[1]10. Šport'!$AI$111</f>
        <v>0</v>
      </c>
      <c r="J130" s="560">
        <f>'[1]10. Šport'!$AJ$111</f>
        <v>0</v>
      </c>
      <c r="K130" s="561">
        <f>'[1]10. Šport'!$AK$111</f>
        <v>0</v>
      </c>
    </row>
    <row r="131" spans="2:11" s="123" customFormat="1" ht="15.75" x14ac:dyDescent="0.25">
      <c r="B131" s="273" t="s">
        <v>308</v>
      </c>
      <c r="C131" s="280"/>
      <c r="D131" s="263">
        <f t="shared" ref="D131:G131" si="78">D132+D133+D138+D139</f>
        <v>1407112</v>
      </c>
      <c r="E131" s="264">
        <f t="shared" si="78"/>
        <v>1021862</v>
      </c>
      <c r="F131" s="264">
        <f t="shared" si="78"/>
        <v>385250</v>
      </c>
      <c r="G131" s="341">
        <f t="shared" si="78"/>
        <v>0</v>
      </c>
      <c r="H131" s="553">
        <f t="shared" ref="H131:K131" si="79">H132+H133+H138+H139</f>
        <v>128512.51</v>
      </c>
      <c r="I131" s="554">
        <f t="shared" si="79"/>
        <v>128512.51</v>
      </c>
      <c r="J131" s="554">
        <f t="shared" si="79"/>
        <v>0</v>
      </c>
      <c r="K131" s="555">
        <f t="shared" si="79"/>
        <v>0</v>
      </c>
    </row>
    <row r="132" spans="2:11" ht="15.75" x14ac:dyDescent="0.25">
      <c r="B132" s="281" t="s">
        <v>309</v>
      </c>
      <c r="C132" s="270" t="s">
        <v>310</v>
      </c>
      <c r="D132" s="258">
        <f>SUM(E132:G132)</f>
        <v>13623</v>
      </c>
      <c r="E132" s="257">
        <f>'[1]11. Kultúra'!$AF$4</f>
        <v>13623</v>
      </c>
      <c r="F132" s="257">
        <f>'[1]11. Kultúra'!$AG$4</f>
        <v>0</v>
      </c>
      <c r="G132" s="342">
        <f>'[1]11. Kultúra'!$AH$4</f>
        <v>0</v>
      </c>
      <c r="H132" s="556">
        <f>SUM(I132:K132)</f>
        <v>0</v>
      </c>
      <c r="I132" s="557">
        <f>'[1]11. Kultúra'!$AI$4</f>
        <v>0</v>
      </c>
      <c r="J132" s="557">
        <f>'[1]11. Kultúra'!$AJ$4</f>
        <v>0</v>
      </c>
      <c r="K132" s="558">
        <f>'[1]11. Kultúra'!$AK$4</f>
        <v>0</v>
      </c>
    </row>
    <row r="133" spans="2:11" ht="15.75" x14ac:dyDescent="0.25">
      <c r="B133" s="281" t="s">
        <v>311</v>
      </c>
      <c r="C133" s="270" t="s">
        <v>312</v>
      </c>
      <c r="D133" s="258">
        <f t="shared" ref="D133:G133" si="80">SUM(D134:D137)</f>
        <v>1392989</v>
      </c>
      <c r="E133" s="257">
        <f t="shared" si="80"/>
        <v>1007739</v>
      </c>
      <c r="F133" s="257">
        <f t="shared" si="80"/>
        <v>385250</v>
      </c>
      <c r="G133" s="342">
        <f t="shared" si="80"/>
        <v>0</v>
      </c>
      <c r="H133" s="556">
        <f t="shared" ref="H133:K133" si="81">SUM(H134:H137)</f>
        <v>128512.51</v>
      </c>
      <c r="I133" s="557">
        <f t="shared" si="81"/>
        <v>128512.51</v>
      </c>
      <c r="J133" s="557">
        <f t="shared" si="81"/>
        <v>0</v>
      </c>
      <c r="K133" s="558">
        <f t="shared" si="81"/>
        <v>0</v>
      </c>
    </row>
    <row r="134" spans="2:11" ht="15.75" x14ac:dyDescent="0.25">
      <c r="B134" s="269">
        <v>1</v>
      </c>
      <c r="C134" s="270" t="s">
        <v>313</v>
      </c>
      <c r="D134" s="258">
        <f t="shared" ref="D134:D139" si="82">SUM(E134:G134)</f>
        <v>200500</v>
      </c>
      <c r="E134" s="257">
        <f>'[1]11. Kultúra'!$AF$20</f>
        <v>200500</v>
      </c>
      <c r="F134" s="257">
        <f>'[1]11. Kultúra'!$AG$20</f>
        <v>0</v>
      </c>
      <c r="G134" s="342">
        <f>'[1]11. Kultúra'!$AH$20</f>
        <v>0</v>
      </c>
      <c r="H134" s="556">
        <f t="shared" ref="H134:H139" si="83">SUM(I134:K134)</f>
        <v>31597.75</v>
      </c>
      <c r="I134" s="557">
        <f>'[1]11. Kultúra'!$AI$20</f>
        <v>31597.75</v>
      </c>
      <c r="J134" s="557">
        <f>'[1]11. Kultúra'!$AJ$20</f>
        <v>0</v>
      </c>
      <c r="K134" s="558">
        <f>'[1]11. Kultúra'!$AK$20</f>
        <v>0</v>
      </c>
    </row>
    <row r="135" spans="2:11" ht="15.75" x14ac:dyDescent="0.25">
      <c r="B135" s="269">
        <v>2</v>
      </c>
      <c r="C135" s="270" t="s">
        <v>314</v>
      </c>
      <c r="D135" s="258">
        <f t="shared" si="82"/>
        <v>37950</v>
      </c>
      <c r="E135" s="257">
        <f>'[1]11. Kultúra'!$AF$27</f>
        <v>10700</v>
      </c>
      <c r="F135" s="257">
        <f>'[1]11. Kultúra'!$AG$27</f>
        <v>27250</v>
      </c>
      <c r="G135" s="342">
        <f>'[1]11. Kultúra'!$AH$27</f>
        <v>0</v>
      </c>
      <c r="H135" s="556">
        <f t="shared" si="83"/>
        <v>781.65</v>
      </c>
      <c r="I135" s="557">
        <f>'[1]11. Kultúra'!$AI$27</f>
        <v>781.65</v>
      </c>
      <c r="J135" s="557">
        <f>'[1]11. Kultúra'!$AJ$27</f>
        <v>0</v>
      </c>
      <c r="K135" s="558">
        <f>'[1]11. Kultúra'!$AK$27</f>
        <v>0</v>
      </c>
    </row>
    <row r="136" spans="2:11" ht="15.75" x14ac:dyDescent="0.25">
      <c r="B136" s="269">
        <v>3</v>
      </c>
      <c r="C136" s="270" t="s">
        <v>315</v>
      </c>
      <c r="D136" s="258">
        <f t="shared" si="82"/>
        <v>1139883</v>
      </c>
      <c r="E136" s="257">
        <f>'[1]11. Kultúra'!$AF$37</f>
        <v>781883</v>
      </c>
      <c r="F136" s="257">
        <f>'[1]11. Kultúra'!$AG$37</f>
        <v>358000</v>
      </c>
      <c r="G136" s="342">
        <f>'[1]11. Kultúra'!$AH$37</f>
        <v>0</v>
      </c>
      <c r="H136" s="556">
        <f t="shared" si="83"/>
        <v>92844.969999999987</v>
      </c>
      <c r="I136" s="557">
        <f>'[1]11. Kultúra'!$AI$37</f>
        <v>92844.969999999987</v>
      </c>
      <c r="J136" s="557">
        <f>'[1]11. Kultúra'!$AJ$37</f>
        <v>0</v>
      </c>
      <c r="K136" s="558">
        <f>'[1]11. Kultúra'!$AK$37</f>
        <v>0</v>
      </c>
    </row>
    <row r="137" spans="2:11" ht="15.75" x14ac:dyDescent="0.25">
      <c r="B137" s="269">
        <v>4</v>
      </c>
      <c r="C137" s="270" t="s">
        <v>316</v>
      </c>
      <c r="D137" s="258">
        <f t="shared" si="82"/>
        <v>14656</v>
      </c>
      <c r="E137" s="257">
        <f>'[1]11. Kultúra'!$AF$126</f>
        <v>14656</v>
      </c>
      <c r="F137" s="257">
        <f>'[1]11. Kultúra'!$AG$126</f>
        <v>0</v>
      </c>
      <c r="G137" s="342">
        <f>'[1]11. Kultúra'!$AH$126</f>
        <v>0</v>
      </c>
      <c r="H137" s="556">
        <f t="shared" si="83"/>
        <v>3288.14</v>
      </c>
      <c r="I137" s="557">
        <f>'[1]11. Kultúra'!$AI$126</f>
        <v>3288.14</v>
      </c>
      <c r="J137" s="557">
        <f>'[1]11. Kultúra'!$AJ$126</f>
        <v>0</v>
      </c>
      <c r="K137" s="558">
        <f>'[1]11. Kultúra'!$AK$126</f>
        <v>0</v>
      </c>
    </row>
    <row r="138" spans="2:11" ht="15.75" x14ac:dyDescent="0.25">
      <c r="B138" s="281" t="s">
        <v>317</v>
      </c>
      <c r="C138" s="270" t="s">
        <v>318</v>
      </c>
      <c r="D138" s="258">
        <f t="shared" si="82"/>
        <v>500</v>
      </c>
      <c r="E138" s="257">
        <f>'[1]11. Kultúra'!$AF$141</f>
        <v>500</v>
      </c>
      <c r="F138" s="257">
        <f>'[1]11. Kultúra'!$AG$141</f>
        <v>0</v>
      </c>
      <c r="G138" s="342">
        <f>'[1]11. Kultúra'!$AH$141</f>
        <v>0</v>
      </c>
      <c r="H138" s="556">
        <f t="shared" si="83"/>
        <v>0</v>
      </c>
      <c r="I138" s="557">
        <f>'[1]11. Kultúra'!$AI$141</f>
        <v>0</v>
      </c>
      <c r="J138" s="557">
        <f>'[1]11. Kultúra'!$AJ$141</f>
        <v>0</v>
      </c>
      <c r="K138" s="558">
        <f>'[1]11. Kultúra'!$AK$141</f>
        <v>0</v>
      </c>
    </row>
    <row r="139" spans="2:11" ht="16.5" thickBot="1" x14ac:dyDescent="0.3">
      <c r="B139" s="276" t="s">
        <v>319</v>
      </c>
      <c r="C139" s="272" t="s">
        <v>320</v>
      </c>
      <c r="D139" s="265">
        <f t="shared" si="82"/>
        <v>0</v>
      </c>
      <c r="E139" s="351">
        <f>'[1]11. Kultúra'!$AF$144</f>
        <v>0</v>
      </c>
      <c r="F139" s="351">
        <f>'[1]11. Kultúra'!$AG$144</f>
        <v>0</v>
      </c>
      <c r="G139" s="683">
        <f>'[1]11. Kultúra'!$AH$144</f>
        <v>0</v>
      </c>
      <c r="H139" s="559">
        <f t="shared" si="83"/>
        <v>0</v>
      </c>
      <c r="I139" s="562">
        <f>'[1]11. Kultúra'!$AI$144</f>
        <v>0</v>
      </c>
      <c r="J139" s="562">
        <f>'[1]11. Kultúra'!$AJ$144</f>
        <v>0</v>
      </c>
      <c r="K139" s="563">
        <f>'[1]11. Kultúra'!$AK$144</f>
        <v>0</v>
      </c>
    </row>
    <row r="140" spans="2:11" s="123" customFormat="1" ht="15.75" x14ac:dyDescent="0.25">
      <c r="B140" s="273" t="s">
        <v>321</v>
      </c>
      <c r="C140" s="280"/>
      <c r="D140" s="263">
        <f t="shared" ref="D140:G140" si="84">D141+D146+D147+D148+D149+D150+D151</f>
        <v>507587</v>
      </c>
      <c r="E140" s="264">
        <f t="shared" si="84"/>
        <v>489987</v>
      </c>
      <c r="F140" s="264">
        <f t="shared" si="84"/>
        <v>17600</v>
      </c>
      <c r="G140" s="341">
        <f t="shared" si="84"/>
        <v>0</v>
      </c>
      <c r="H140" s="553">
        <f t="shared" ref="H140:K140" si="85">H141+H146+H147+H148+H149+H150+H151</f>
        <v>26636.670000000002</v>
      </c>
      <c r="I140" s="554">
        <f t="shared" si="85"/>
        <v>26636.670000000002</v>
      </c>
      <c r="J140" s="554">
        <f t="shared" si="85"/>
        <v>0</v>
      </c>
      <c r="K140" s="555">
        <f t="shared" si="85"/>
        <v>0</v>
      </c>
    </row>
    <row r="141" spans="2:11" ht="15.75" x14ac:dyDescent="0.25">
      <c r="B141" s="281" t="s">
        <v>322</v>
      </c>
      <c r="C141" s="270" t="s">
        <v>323</v>
      </c>
      <c r="D141" s="258">
        <f t="shared" ref="D141:G141" si="86">SUM(D142:D145)</f>
        <v>377749</v>
      </c>
      <c r="E141" s="257">
        <f t="shared" si="86"/>
        <v>377749</v>
      </c>
      <c r="F141" s="257">
        <f t="shared" si="86"/>
        <v>0</v>
      </c>
      <c r="G141" s="342">
        <f t="shared" si="86"/>
        <v>0</v>
      </c>
      <c r="H141" s="556">
        <f t="shared" ref="H141:K141" si="87">SUM(H142:H145)</f>
        <v>12632.35</v>
      </c>
      <c r="I141" s="557">
        <f t="shared" si="87"/>
        <v>12632.35</v>
      </c>
      <c r="J141" s="557">
        <f t="shared" si="87"/>
        <v>0</v>
      </c>
      <c r="K141" s="558">
        <f t="shared" si="87"/>
        <v>0</v>
      </c>
    </row>
    <row r="142" spans="2:11" ht="15.75" x14ac:dyDescent="0.25">
      <c r="B142" s="269">
        <v>1</v>
      </c>
      <c r="C142" s="270" t="s">
        <v>324</v>
      </c>
      <c r="D142" s="258">
        <f>SUM(E142:G142)</f>
        <v>370199</v>
      </c>
      <c r="E142" s="257">
        <f>'[1]12. Prostredie pre život'!$AF$5</f>
        <v>370199</v>
      </c>
      <c r="F142" s="257">
        <f>'[1]12. Prostredie pre život'!$AG$5</f>
        <v>0</v>
      </c>
      <c r="G142" s="342">
        <f>'[1]12. Prostredie pre život'!$AH$5</f>
        <v>0</v>
      </c>
      <c r="H142" s="556">
        <f>SUM(I142:K142)</f>
        <v>12632.35</v>
      </c>
      <c r="I142" s="557">
        <f>'[1]12. Prostredie pre život'!$AI$5</f>
        <v>12632.35</v>
      </c>
      <c r="J142" s="557">
        <f>'[1]12. Prostredie pre život'!$AJ$5</f>
        <v>0</v>
      </c>
      <c r="K142" s="558">
        <f>'[1]12. Prostredie pre život'!$AK$5</f>
        <v>0</v>
      </c>
    </row>
    <row r="143" spans="2:11" ht="15.75" x14ac:dyDescent="0.25">
      <c r="B143" s="269">
        <v>2</v>
      </c>
      <c r="C143" s="270" t="s">
        <v>325</v>
      </c>
      <c r="D143" s="258">
        <f t="shared" ref="D143:D151" si="88">SUM(E143:G143)</f>
        <v>6250</v>
      </c>
      <c r="E143" s="257">
        <f>'[1]12. Prostredie pre život'!$AF$24</f>
        <v>6250</v>
      </c>
      <c r="F143" s="257">
        <f>'[1]12. Prostredie pre život'!$AG$24</f>
        <v>0</v>
      </c>
      <c r="G143" s="342">
        <f>'[1]12. Prostredie pre život'!$AH$24</f>
        <v>0</v>
      </c>
      <c r="H143" s="556">
        <f t="shared" ref="H143:H151" si="89">SUM(I143:K143)</f>
        <v>0</v>
      </c>
      <c r="I143" s="557">
        <f>'[1]12. Prostredie pre život'!$AI$24</f>
        <v>0</v>
      </c>
      <c r="J143" s="557">
        <f>'[1]12. Prostredie pre život'!$AJ$24</f>
        <v>0</v>
      </c>
      <c r="K143" s="558">
        <f>'[1]12. Prostredie pre život'!$AK$24</f>
        <v>0</v>
      </c>
    </row>
    <row r="144" spans="2:11" ht="15.75" x14ac:dyDescent="0.25">
      <c r="B144" s="269">
        <v>3</v>
      </c>
      <c r="C144" s="270" t="s">
        <v>326</v>
      </c>
      <c r="D144" s="258">
        <f t="shared" si="88"/>
        <v>500</v>
      </c>
      <c r="E144" s="257">
        <f>'[1]12. Prostredie pre život'!$AF$26</f>
        <v>500</v>
      </c>
      <c r="F144" s="257">
        <f>'[1]12. Prostredie pre život'!$AG$26</f>
        <v>0</v>
      </c>
      <c r="G144" s="342">
        <f>'[1]12. Prostredie pre život'!$AH$26</f>
        <v>0</v>
      </c>
      <c r="H144" s="556">
        <f t="shared" si="89"/>
        <v>0</v>
      </c>
      <c r="I144" s="557">
        <f>'[1]12. Prostredie pre život'!$AI$26</f>
        <v>0</v>
      </c>
      <c r="J144" s="557">
        <f>'[1]12. Prostredie pre život'!$AJ$26</f>
        <v>0</v>
      </c>
      <c r="K144" s="558">
        <f>'[1]12. Prostredie pre život'!$AK$26</f>
        <v>0</v>
      </c>
    </row>
    <row r="145" spans="1:11" ht="15.75" x14ac:dyDescent="0.25">
      <c r="B145" s="269">
        <v>4</v>
      </c>
      <c r="C145" s="270" t="s">
        <v>327</v>
      </c>
      <c r="D145" s="258">
        <f t="shared" si="88"/>
        <v>800</v>
      </c>
      <c r="E145" s="257">
        <f>'[1]12. Prostredie pre život'!$AF$43</f>
        <v>800</v>
      </c>
      <c r="F145" s="257">
        <f>'[1]12. Prostredie pre život'!$AG$43</f>
        <v>0</v>
      </c>
      <c r="G145" s="342">
        <f>'[1]12. Prostredie pre život'!$AH$43</f>
        <v>0</v>
      </c>
      <c r="H145" s="556">
        <f t="shared" si="89"/>
        <v>0</v>
      </c>
      <c r="I145" s="557">
        <f>'[1]12. Prostredie pre život'!$AI$43</f>
        <v>0</v>
      </c>
      <c r="J145" s="557">
        <f>'[1]12. Prostredie pre život'!$AJ$43</f>
        <v>0</v>
      </c>
      <c r="K145" s="558">
        <f>'[1]12. Prostredie pre život'!$AK$43</f>
        <v>0</v>
      </c>
    </row>
    <row r="146" spans="1:11" ht="15.75" x14ac:dyDescent="0.25">
      <c r="B146" s="281" t="s">
        <v>328</v>
      </c>
      <c r="C146" s="270" t="s">
        <v>329</v>
      </c>
      <c r="D146" s="258">
        <f t="shared" si="88"/>
        <v>3500</v>
      </c>
      <c r="E146" s="257">
        <f>'[1]12. Prostredie pre život'!$AF$47</f>
        <v>3500</v>
      </c>
      <c r="F146" s="257">
        <f>'[1]12. Prostredie pre život'!$AG$47</f>
        <v>0</v>
      </c>
      <c r="G146" s="342">
        <f>'[1]12. Prostredie pre život'!$AH$47</f>
        <v>0</v>
      </c>
      <c r="H146" s="556">
        <f t="shared" si="89"/>
        <v>0</v>
      </c>
      <c r="I146" s="557">
        <f>'[1]12. Prostredie pre život'!$AI$47</f>
        <v>0</v>
      </c>
      <c r="J146" s="557">
        <f>'[1]12. Prostredie pre život'!$AJ$47</f>
        <v>0</v>
      </c>
      <c r="K146" s="558">
        <f>'[1]12. Prostredie pre život'!$AK$47</f>
        <v>0</v>
      </c>
    </row>
    <row r="147" spans="1:11" ht="15.75" x14ac:dyDescent="0.25">
      <c r="A147" s="124"/>
      <c r="B147" s="287" t="s">
        <v>330</v>
      </c>
      <c r="C147" s="270" t="s">
        <v>331</v>
      </c>
      <c r="D147" s="258">
        <f t="shared" si="88"/>
        <v>29800</v>
      </c>
      <c r="E147" s="257">
        <f>'[1]12. Prostredie pre život'!$AF$50</f>
        <v>29800</v>
      </c>
      <c r="F147" s="257">
        <f>'[1]12. Prostredie pre život'!$AG$50</f>
        <v>0</v>
      </c>
      <c r="G147" s="342">
        <f>'[1]12. Prostredie pre život'!$AH$50</f>
        <v>0</v>
      </c>
      <c r="H147" s="556">
        <f t="shared" si="89"/>
        <v>1539.67</v>
      </c>
      <c r="I147" s="557">
        <f>'[1]12. Prostredie pre život'!$AI$50</f>
        <v>1539.67</v>
      </c>
      <c r="J147" s="557">
        <f>'[1]12. Prostredie pre život'!$AJ$50</f>
        <v>0</v>
      </c>
      <c r="K147" s="558">
        <f>'[1]12. Prostredie pre život'!$AK$50</f>
        <v>0</v>
      </c>
    </row>
    <row r="148" spans="1:11" ht="15.75" x14ac:dyDescent="0.25">
      <c r="A148" s="124"/>
      <c r="B148" s="287" t="s">
        <v>332</v>
      </c>
      <c r="C148" s="270" t="s">
        <v>333</v>
      </c>
      <c r="D148" s="258">
        <f t="shared" si="88"/>
        <v>5000</v>
      </c>
      <c r="E148" s="257">
        <f>'[1]12. Prostredie pre život'!$AF$71</f>
        <v>5000</v>
      </c>
      <c r="F148" s="257">
        <f>'[1]12. Prostredie pre život'!$AG$71</f>
        <v>0</v>
      </c>
      <c r="G148" s="342">
        <f>'[1]12. Prostredie pre život'!$AH$71</f>
        <v>0</v>
      </c>
      <c r="H148" s="556">
        <f t="shared" si="89"/>
        <v>0</v>
      </c>
      <c r="I148" s="557">
        <f>'[1]12. Prostredie pre život'!$AI$71</f>
        <v>0</v>
      </c>
      <c r="J148" s="557">
        <f>'[1]12. Prostredie pre život'!$AJ$71</f>
        <v>0</v>
      </c>
      <c r="K148" s="558">
        <f>'[1]12. Prostredie pre život'!$AK$71</f>
        <v>0</v>
      </c>
    </row>
    <row r="149" spans="1:11" ht="15.75" x14ac:dyDescent="0.25">
      <c r="A149" s="124"/>
      <c r="B149" s="287" t="s">
        <v>334</v>
      </c>
      <c r="C149" s="270" t="s">
        <v>335</v>
      </c>
      <c r="D149" s="258">
        <f t="shared" si="88"/>
        <v>42500</v>
      </c>
      <c r="E149" s="257">
        <f>'[1]12. Prostredie pre život'!$AF$73</f>
        <v>42500</v>
      </c>
      <c r="F149" s="257">
        <f>'[1]12. Prostredie pre život'!$AG$73</f>
        <v>0</v>
      </c>
      <c r="G149" s="342">
        <f>'[1]12. Prostredie pre život'!$AH$73</f>
        <v>0</v>
      </c>
      <c r="H149" s="556">
        <f t="shared" si="89"/>
        <v>6445.93</v>
      </c>
      <c r="I149" s="557">
        <f>'[1]12. Prostredie pre život'!$AI$73</f>
        <v>6445.93</v>
      </c>
      <c r="J149" s="557">
        <f>'[1]12. Prostredie pre život'!$AJ$73</f>
        <v>0</v>
      </c>
      <c r="K149" s="558">
        <f>'[1]12. Prostredie pre život'!$AK$73</f>
        <v>0</v>
      </c>
    </row>
    <row r="150" spans="1:11" ht="15.75" x14ac:dyDescent="0.25">
      <c r="A150" s="124"/>
      <c r="B150" s="288" t="s">
        <v>336</v>
      </c>
      <c r="C150" s="286" t="s">
        <v>337</v>
      </c>
      <c r="D150" s="258">
        <f t="shared" si="88"/>
        <v>49038</v>
      </c>
      <c r="E150" s="257">
        <f>'[1]12. Prostredie pre život'!$AF$77</f>
        <v>31438</v>
      </c>
      <c r="F150" s="257">
        <f>'[1]12. Prostredie pre život'!$AG$77</f>
        <v>17600</v>
      </c>
      <c r="G150" s="342">
        <f>'[1]12. Prostredie pre život'!$AH$77</f>
        <v>0</v>
      </c>
      <c r="H150" s="556">
        <f t="shared" si="89"/>
        <v>6018.72</v>
      </c>
      <c r="I150" s="557">
        <f>'[1]12. Prostredie pre život'!$AI$77</f>
        <v>6018.72</v>
      </c>
      <c r="J150" s="557">
        <f>'[1]12. Prostredie pre život'!$AJ$77</f>
        <v>0</v>
      </c>
      <c r="K150" s="558">
        <f>'[1]12. Prostredie pre život'!$AK$77</f>
        <v>0</v>
      </c>
    </row>
    <row r="151" spans="1:11" ht="16.5" thickBot="1" x14ac:dyDescent="0.3">
      <c r="A151" s="124"/>
      <c r="B151" s="289" t="s">
        <v>338</v>
      </c>
      <c r="C151" s="272" t="s">
        <v>413</v>
      </c>
      <c r="D151" s="265">
        <f t="shared" si="88"/>
        <v>0</v>
      </c>
      <c r="E151" s="266">
        <f>'[1]12. Prostredie pre život'!$AF$105</f>
        <v>0</v>
      </c>
      <c r="F151" s="266">
        <f>'[1]12. Prostredie pre život'!$AG$105</f>
        <v>0</v>
      </c>
      <c r="G151" s="682">
        <f>'[1]12. Prostredie pre život'!$AH$105</f>
        <v>0</v>
      </c>
      <c r="H151" s="559">
        <f t="shared" si="89"/>
        <v>0</v>
      </c>
      <c r="I151" s="560">
        <f>'[1]12. Prostredie pre život'!$AI$105</f>
        <v>0</v>
      </c>
      <c r="J151" s="560">
        <f>'[1]12. Prostredie pre život'!$AJ$105</f>
        <v>0</v>
      </c>
      <c r="K151" s="561">
        <f>'[1]12. Prostredie pre život'!$AK$105</f>
        <v>0</v>
      </c>
    </row>
    <row r="152" spans="1:11" s="123" customFormat="1" ht="15.75" x14ac:dyDescent="0.25">
      <c r="A152" s="125"/>
      <c r="B152" s="290" t="s">
        <v>340</v>
      </c>
      <c r="C152" s="291" t="s">
        <v>341</v>
      </c>
      <c r="D152" s="263">
        <f t="shared" ref="D152:F152" si="90">D153+D157+D162+D167+D171+D172+D173+D175+D176+D177</f>
        <v>2543630</v>
      </c>
      <c r="E152" s="264">
        <f t="shared" si="90"/>
        <v>2533630</v>
      </c>
      <c r="F152" s="264">
        <f t="shared" si="90"/>
        <v>10000</v>
      </c>
      <c r="G152" s="341">
        <f>G153+G157+G162+G167+G171+G172+G173+G175+G176+G177</f>
        <v>0</v>
      </c>
      <c r="H152" s="553">
        <f t="shared" ref="H152:J152" si="91">H153+H157+H162+H167+H171+H172+H173+H175+H176+H177</f>
        <v>519434.77999999991</v>
      </c>
      <c r="I152" s="554">
        <f t="shared" si="91"/>
        <v>519434.77999999991</v>
      </c>
      <c r="J152" s="554">
        <f t="shared" si="91"/>
        <v>0</v>
      </c>
      <c r="K152" s="555">
        <f>K153+K157+K162+K167+K171+K172+K173+K175+K176+K177</f>
        <v>0</v>
      </c>
    </row>
    <row r="153" spans="1:11" ht="15.75" x14ac:dyDescent="0.25">
      <c r="A153" s="124"/>
      <c r="B153" s="281" t="s">
        <v>342</v>
      </c>
      <c r="C153" s="270" t="s">
        <v>343</v>
      </c>
      <c r="D153" s="258">
        <f t="shared" ref="D153:G153" si="92">SUM(D154:D156)</f>
        <v>38800</v>
      </c>
      <c r="E153" s="257">
        <f t="shared" si="92"/>
        <v>38800</v>
      </c>
      <c r="F153" s="257">
        <f t="shared" si="92"/>
        <v>0</v>
      </c>
      <c r="G153" s="342">
        <f t="shared" si="92"/>
        <v>0</v>
      </c>
      <c r="H153" s="556">
        <f t="shared" ref="H153:K153" si="93">SUM(H154:H156)</f>
        <v>4315</v>
      </c>
      <c r="I153" s="557">
        <f t="shared" si="93"/>
        <v>4315</v>
      </c>
      <c r="J153" s="557">
        <f t="shared" si="93"/>
        <v>0</v>
      </c>
      <c r="K153" s="558">
        <f t="shared" si="93"/>
        <v>0</v>
      </c>
    </row>
    <row r="154" spans="1:11" ht="15.75" x14ac:dyDescent="0.25">
      <c r="A154" s="124"/>
      <c r="B154" s="269">
        <v>1</v>
      </c>
      <c r="C154" s="270" t="s">
        <v>344</v>
      </c>
      <c r="D154" s="258">
        <f>SUM(E154:G154)</f>
        <v>27800</v>
      </c>
      <c r="E154" s="257">
        <f>'[1]13. Sociálna starostlivosť'!$AF$5</f>
        <v>27800</v>
      </c>
      <c r="F154" s="257">
        <f>'[1]13. Sociálna starostlivosť'!$AG$5</f>
        <v>0</v>
      </c>
      <c r="G154" s="342">
        <f>'[1]13. Sociálna starostlivosť'!$AH$5</f>
        <v>0</v>
      </c>
      <c r="H154" s="556">
        <f>SUM(I154:K154)</f>
        <v>3475</v>
      </c>
      <c r="I154" s="557">
        <f>'[1]13. Sociálna starostlivosť'!$AI$5</f>
        <v>3475</v>
      </c>
      <c r="J154" s="557">
        <f>'[1]13. Sociálna starostlivosť'!$AJ$5</f>
        <v>0</v>
      </c>
      <c r="K154" s="558">
        <f>'[1]13. Sociálna starostlivosť'!$AK$5</f>
        <v>0</v>
      </c>
    </row>
    <row r="155" spans="1:11" ht="15.75" x14ac:dyDescent="0.25">
      <c r="A155" s="124"/>
      <c r="B155" s="269">
        <v>2</v>
      </c>
      <c r="C155" s="270" t="s">
        <v>345</v>
      </c>
      <c r="D155" s="258">
        <f>SUM(E155:G155)</f>
        <v>0</v>
      </c>
      <c r="E155" s="257">
        <f>'[1]13. Sociálna starostlivosť'!$AF$8</f>
        <v>0</v>
      </c>
      <c r="F155" s="257">
        <f>'[1]13. Sociálna starostlivosť'!$AG$8</f>
        <v>0</v>
      </c>
      <c r="G155" s="342">
        <f>'[1]13. Sociálna starostlivosť'!$AH$8</f>
        <v>0</v>
      </c>
      <c r="H155" s="556">
        <f>SUM(I155:K155)</f>
        <v>0</v>
      </c>
      <c r="I155" s="557">
        <f>'[1]13. Sociálna starostlivosť'!$AI$8</f>
        <v>0</v>
      </c>
      <c r="J155" s="557">
        <f>'[1]13. Sociálna starostlivosť'!$AJ$8</f>
        <v>0</v>
      </c>
      <c r="K155" s="558">
        <f>'[1]13. Sociálna starostlivosť'!$AK$8</f>
        <v>0</v>
      </c>
    </row>
    <row r="156" spans="1:11" ht="15.75" x14ac:dyDescent="0.25">
      <c r="A156" s="124"/>
      <c r="B156" s="269">
        <v>3</v>
      </c>
      <c r="C156" s="270" t="s">
        <v>346</v>
      </c>
      <c r="D156" s="258">
        <f>SUM(E156:G156)</f>
        <v>11000</v>
      </c>
      <c r="E156" s="257">
        <f>'[1]13. Sociálna starostlivosť'!$AF$9</f>
        <v>11000</v>
      </c>
      <c r="F156" s="257">
        <f>'[1]13. Sociálna starostlivosť'!$AG$9</f>
        <v>0</v>
      </c>
      <c r="G156" s="342">
        <f>'[1]13. Sociálna starostlivosť'!$AH$9</f>
        <v>0</v>
      </c>
      <c r="H156" s="556">
        <f>SUM(I156:K156)</f>
        <v>840</v>
      </c>
      <c r="I156" s="557">
        <f>'[1]13. Sociálna starostlivosť'!$AI$9</f>
        <v>840</v>
      </c>
      <c r="J156" s="557">
        <f>'[1]13. Sociálna starostlivosť'!$AJ$9</f>
        <v>0</v>
      </c>
      <c r="K156" s="558">
        <f>'[1]13. Sociálna starostlivosť'!$AK$9</f>
        <v>0</v>
      </c>
    </row>
    <row r="157" spans="1:11" ht="15.75" x14ac:dyDescent="0.25">
      <c r="A157" s="125"/>
      <c r="B157" s="281" t="s">
        <v>347</v>
      </c>
      <c r="C157" s="270" t="s">
        <v>348</v>
      </c>
      <c r="D157" s="258">
        <f t="shared" ref="D157:G157" si="94">SUM(D158:D161)</f>
        <v>240170</v>
      </c>
      <c r="E157" s="257">
        <f t="shared" si="94"/>
        <v>240170</v>
      </c>
      <c r="F157" s="257">
        <f t="shared" si="94"/>
        <v>0</v>
      </c>
      <c r="G157" s="342">
        <f t="shared" si="94"/>
        <v>0</v>
      </c>
      <c r="H157" s="556">
        <f t="shared" ref="H157:K157" si="95">SUM(H158:H161)</f>
        <v>52057.84</v>
      </c>
      <c r="I157" s="557">
        <f t="shared" si="95"/>
        <v>52057.84</v>
      </c>
      <c r="J157" s="557">
        <f t="shared" si="95"/>
        <v>0</v>
      </c>
      <c r="K157" s="558">
        <f t="shared" si="95"/>
        <v>0</v>
      </c>
    </row>
    <row r="158" spans="1:11" ht="15.75" x14ac:dyDescent="0.25">
      <c r="A158" s="125"/>
      <c r="B158" s="269">
        <v>1</v>
      </c>
      <c r="C158" s="270" t="s">
        <v>349</v>
      </c>
      <c r="D158" s="258">
        <f>SUM(E158:G158)</f>
        <v>88220</v>
      </c>
      <c r="E158" s="257">
        <f>'[1]13. Sociálna starostlivosť'!$AF$17</f>
        <v>88220</v>
      </c>
      <c r="F158" s="257">
        <f>'[1]13. Sociálna starostlivosť'!$AG$17</f>
        <v>0</v>
      </c>
      <c r="G158" s="342">
        <f>'[1]13. Sociálna starostlivosť'!$AH$17</f>
        <v>0</v>
      </c>
      <c r="H158" s="556">
        <f>SUM(I158:K158)</f>
        <v>22054</v>
      </c>
      <c r="I158" s="557">
        <f>'[1]13. Sociálna starostlivosť'!$AI$17</f>
        <v>22054</v>
      </c>
      <c r="J158" s="557">
        <f>'[1]13. Sociálna starostlivosť'!$AJ$17</f>
        <v>0</v>
      </c>
      <c r="K158" s="558">
        <f>'[1]13. Sociálna starostlivosť'!$AK$17</f>
        <v>0</v>
      </c>
    </row>
    <row r="159" spans="1:11" ht="15.75" x14ac:dyDescent="0.25">
      <c r="A159" s="125"/>
      <c r="B159" s="269">
        <v>2</v>
      </c>
      <c r="C159" s="270" t="s">
        <v>350</v>
      </c>
      <c r="D159" s="258">
        <f>SUM(E159:G159)</f>
        <v>40220</v>
      </c>
      <c r="E159" s="257">
        <f>'[1]13. Sociálna starostlivosť'!$AF$21</f>
        <v>40220</v>
      </c>
      <c r="F159" s="257">
        <f>'[1]13. Sociálna starostlivosť'!$AG$21</f>
        <v>0</v>
      </c>
      <c r="G159" s="342">
        <f>'[1]13. Sociálna starostlivosť'!$AH$21</f>
        <v>0</v>
      </c>
      <c r="H159" s="556">
        <f>SUM(I159:K159)</f>
        <v>5027</v>
      </c>
      <c r="I159" s="557">
        <f>'[1]13. Sociálna starostlivosť'!$AI$21</f>
        <v>5027</v>
      </c>
      <c r="J159" s="557">
        <f>'[1]13. Sociálna starostlivosť'!$AJ$21</f>
        <v>0</v>
      </c>
      <c r="K159" s="558">
        <f>'[1]13. Sociálna starostlivosť'!$AK$21</f>
        <v>0</v>
      </c>
    </row>
    <row r="160" spans="1:11" ht="15.75" x14ac:dyDescent="0.25">
      <c r="A160" s="125"/>
      <c r="B160" s="269">
        <v>3</v>
      </c>
      <c r="C160" s="270" t="s">
        <v>351</v>
      </c>
      <c r="D160" s="258">
        <f>SUM(E160:G160)</f>
        <v>0</v>
      </c>
      <c r="E160" s="257">
        <f>'[1]13. Sociálna starostlivosť'!$AF$24</f>
        <v>0</v>
      </c>
      <c r="F160" s="257">
        <f>'[1]13. Sociálna starostlivosť'!$AG$24</f>
        <v>0</v>
      </c>
      <c r="G160" s="342">
        <f>'[1]13. Sociálna starostlivosť'!$AH$24</f>
        <v>0</v>
      </c>
      <c r="H160" s="556">
        <f>SUM(I160:K160)</f>
        <v>0</v>
      </c>
      <c r="I160" s="557">
        <f>'[1]13. Sociálna starostlivosť'!$AI$24</f>
        <v>0</v>
      </c>
      <c r="J160" s="557">
        <f>'[1]13. Sociálna starostlivosť'!$AJ$24</f>
        <v>0</v>
      </c>
      <c r="K160" s="558">
        <f>'[1]13. Sociálna starostlivosť'!$AK$24</f>
        <v>0</v>
      </c>
    </row>
    <row r="161" spans="1:11" ht="15.75" x14ac:dyDescent="0.25">
      <c r="A161" s="125"/>
      <c r="B161" s="269">
        <v>4</v>
      </c>
      <c r="C161" s="270" t="s">
        <v>352</v>
      </c>
      <c r="D161" s="258">
        <f>SUM(E161:G161)</f>
        <v>111730</v>
      </c>
      <c r="E161" s="257">
        <f>'[1]13. Sociálna starostlivosť'!$AF$26</f>
        <v>111730</v>
      </c>
      <c r="F161" s="257">
        <f>'[1]13. Sociálna starostlivosť'!$AG$26</f>
        <v>0</v>
      </c>
      <c r="G161" s="342">
        <f>'[1]13. Sociálna starostlivosť'!$AH$26</f>
        <v>0</v>
      </c>
      <c r="H161" s="556">
        <f>SUM(I161:K161)</f>
        <v>24976.84</v>
      </c>
      <c r="I161" s="557">
        <f>'[1]13. Sociálna starostlivosť'!$AI$26</f>
        <v>24976.84</v>
      </c>
      <c r="J161" s="557">
        <f>'[1]13. Sociálna starostlivosť'!$AJ$26</f>
        <v>0</v>
      </c>
      <c r="K161" s="558">
        <f>'[1]13. Sociálna starostlivosť'!$AK$26</f>
        <v>0</v>
      </c>
    </row>
    <row r="162" spans="1:11" ht="15.75" x14ac:dyDescent="0.25">
      <c r="A162" s="122"/>
      <c r="B162" s="281" t="s">
        <v>353</v>
      </c>
      <c r="C162" s="270" t="s">
        <v>354</v>
      </c>
      <c r="D162" s="258">
        <f t="shared" ref="D162:G162" si="96">SUM(D163:D166)</f>
        <v>1818430</v>
      </c>
      <c r="E162" s="257">
        <f t="shared" si="96"/>
        <v>1808430</v>
      </c>
      <c r="F162" s="257">
        <f t="shared" si="96"/>
        <v>10000</v>
      </c>
      <c r="G162" s="342">
        <f t="shared" si="96"/>
        <v>0</v>
      </c>
      <c r="H162" s="556">
        <f t="shared" ref="H162:K162" si="97">SUM(H163:H166)</f>
        <v>373285.23</v>
      </c>
      <c r="I162" s="557">
        <f t="shared" si="97"/>
        <v>373285.23</v>
      </c>
      <c r="J162" s="557">
        <f t="shared" si="97"/>
        <v>0</v>
      </c>
      <c r="K162" s="558">
        <f t="shared" si="97"/>
        <v>0</v>
      </c>
    </row>
    <row r="163" spans="1:11" ht="15.75" x14ac:dyDescent="0.25">
      <c r="B163" s="269">
        <v>1</v>
      </c>
      <c r="C163" s="270" t="s">
        <v>355</v>
      </c>
      <c r="D163" s="258">
        <f>SUM(E163:G163)</f>
        <v>58270</v>
      </c>
      <c r="E163" s="257">
        <f>'[1]13. Sociálna starostlivosť'!$AF$30</f>
        <v>58270</v>
      </c>
      <c r="F163" s="257">
        <f>'[1]13. Sociálna starostlivosť'!$AG$30</f>
        <v>0</v>
      </c>
      <c r="G163" s="342">
        <f>'[1]13. Sociálna starostlivosť'!$AH$30</f>
        <v>0</v>
      </c>
      <c r="H163" s="556">
        <f>SUM(I163:K163)</f>
        <v>7284</v>
      </c>
      <c r="I163" s="557">
        <f>'[1]13. Sociálna starostlivosť'!$AI$30</f>
        <v>7284</v>
      </c>
      <c r="J163" s="557">
        <f>'[1]13. Sociálna starostlivosť'!$AJ$30</f>
        <v>0</v>
      </c>
      <c r="K163" s="558">
        <f>'[1]13. Sociálna starostlivosť'!$AK$30</f>
        <v>0</v>
      </c>
    </row>
    <row r="164" spans="1:11" ht="15.75" x14ac:dyDescent="0.25">
      <c r="B164" s="269">
        <v>2</v>
      </c>
      <c r="C164" s="270" t="s">
        <v>356</v>
      </c>
      <c r="D164" s="258">
        <f>SUM(E164:G164)</f>
        <v>0</v>
      </c>
      <c r="E164" s="257">
        <f>'[1]13. Sociálna starostlivosť'!$AF$33</f>
        <v>0</v>
      </c>
      <c r="F164" s="257">
        <f>'[1]13. Sociálna starostlivosť'!$AG$33</f>
        <v>0</v>
      </c>
      <c r="G164" s="342">
        <f>'[1]13. Sociálna starostlivosť'!$AH$33</f>
        <v>0</v>
      </c>
      <c r="H164" s="556">
        <f>SUM(I164:K164)</f>
        <v>0</v>
      </c>
      <c r="I164" s="557">
        <f>'[1]13. Sociálna starostlivosť'!$AI$33</f>
        <v>0</v>
      </c>
      <c r="J164" s="557">
        <f>'[1]13. Sociálna starostlivosť'!$AJ$33</f>
        <v>0</v>
      </c>
      <c r="K164" s="558">
        <f>'[1]13. Sociálna starostlivosť'!$AK$33</f>
        <v>0</v>
      </c>
    </row>
    <row r="165" spans="1:11" ht="15.75" x14ac:dyDescent="0.25">
      <c r="A165" s="125"/>
      <c r="B165" s="269">
        <v>3</v>
      </c>
      <c r="C165" s="270" t="s">
        <v>444</v>
      </c>
      <c r="D165" s="258">
        <f>SUM(E165:G165)</f>
        <v>1500000</v>
      </c>
      <c r="E165" s="257">
        <f>'[1]13. Sociálna starostlivosť'!$AF$35</f>
        <v>1490000</v>
      </c>
      <c r="F165" s="257">
        <f>'[1]13. Sociálna starostlivosť'!$AG$35</f>
        <v>10000</v>
      </c>
      <c r="G165" s="342">
        <f>'[1]13. Sociálna starostlivosť'!$AH$35</f>
        <v>0</v>
      </c>
      <c r="H165" s="556">
        <f>SUM(I165:K165)</f>
        <v>304219.31</v>
      </c>
      <c r="I165" s="557">
        <f>'[1]13. Sociálna starostlivosť'!$AI$35</f>
        <v>304219.31</v>
      </c>
      <c r="J165" s="557">
        <f>'[1]13. Sociálna starostlivosť'!$AJ$35</f>
        <v>0</v>
      </c>
      <c r="K165" s="558">
        <f>'[1]13. Sociálna starostlivosť'!$AK$35</f>
        <v>0</v>
      </c>
    </row>
    <row r="166" spans="1:11" ht="15.75" x14ac:dyDescent="0.25">
      <c r="A166" s="125"/>
      <c r="B166" s="269">
        <v>4</v>
      </c>
      <c r="C166" s="270" t="s">
        <v>445</v>
      </c>
      <c r="D166" s="258">
        <f>SUM(E166:G166)</f>
        <v>260160</v>
      </c>
      <c r="E166" s="257">
        <f>'[1]13. Sociálna starostlivosť'!$AF$50</f>
        <v>260160</v>
      </c>
      <c r="F166" s="257">
        <f>'[1]13. Sociálna starostlivosť'!$AG$50</f>
        <v>0</v>
      </c>
      <c r="G166" s="342">
        <f>'[1]13. Sociálna starostlivosť'!$AH$50</f>
        <v>0</v>
      </c>
      <c r="H166" s="556">
        <f>SUM(I166:K166)</f>
        <v>61781.919999999998</v>
      </c>
      <c r="I166" s="557">
        <f>'[1]13. Sociálna starostlivosť'!$AI$50</f>
        <v>61781.919999999998</v>
      </c>
      <c r="J166" s="557">
        <f>'[1]13. Sociálna starostlivosť'!$AJ$50</f>
        <v>0</v>
      </c>
      <c r="K166" s="558">
        <f>'[1]13. Sociálna starostlivosť'!$AK$50</f>
        <v>0</v>
      </c>
    </row>
    <row r="167" spans="1:11" ht="15.75" x14ac:dyDescent="0.25">
      <c r="B167" s="281" t="s">
        <v>358</v>
      </c>
      <c r="C167" s="270" t="s">
        <v>359</v>
      </c>
      <c r="D167" s="258">
        <f t="shared" ref="D167:G167" si="98">SUM(D168:D170)</f>
        <v>127450</v>
      </c>
      <c r="E167" s="257">
        <f t="shared" si="98"/>
        <v>127450</v>
      </c>
      <c r="F167" s="257">
        <f t="shared" si="98"/>
        <v>0</v>
      </c>
      <c r="G167" s="342">
        <f t="shared" si="98"/>
        <v>0</v>
      </c>
      <c r="H167" s="556">
        <f t="shared" ref="H167:K167" si="99">SUM(H168:H170)</f>
        <v>30702.91</v>
      </c>
      <c r="I167" s="557">
        <f t="shared" si="99"/>
        <v>30702.91</v>
      </c>
      <c r="J167" s="557">
        <f t="shared" si="99"/>
        <v>0</v>
      </c>
      <c r="K167" s="558">
        <f t="shared" si="99"/>
        <v>0</v>
      </c>
    </row>
    <row r="168" spans="1:11" ht="15.75" x14ac:dyDescent="0.25">
      <c r="B168" s="269">
        <v>1</v>
      </c>
      <c r="C168" s="270" t="s">
        <v>360</v>
      </c>
      <c r="D168" s="258">
        <f>SUM(E168:G168)</f>
        <v>45000</v>
      </c>
      <c r="E168" s="257">
        <f>'[1]13. Sociálna starostlivosť'!$AF$55</f>
        <v>45000</v>
      </c>
      <c r="F168" s="257">
        <f>'[1]13. Sociálna starostlivosť'!$AG$55</f>
        <v>0</v>
      </c>
      <c r="G168" s="342">
        <f>'[1]13. Sociálna starostlivosť'!$AH$55</f>
        <v>0</v>
      </c>
      <c r="H168" s="556">
        <f>SUM(I168:K168)</f>
        <v>11095.89</v>
      </c>
      <c r="I168" s="557">
        <f>'[1]13. Sociálna starostlivosť'!$AI$55</f>
        <v>11095.89</v>
      </c>
      <c r="J168" s="557">
        <f>'[1]13. Sociálna starostlivosť'!$AJ$55</f>
        <v>0</v>
      </c>
      <c r="K168" s="558">
        <f>'[1]13. Sociálna starostlivosť'!$AK$55</f>
        <v>0</v>
      </c>
    </row>
    <row r="169" spans="1:11" ht="15.75" x14ac:dyDescent="0.25">
      <c r="B169" s="269">
        <v>2</v>
      </c>
      <c r="C169" s="270" t="s">
        <v>602</v>
      </c>
      <c r="D169" s="258">
        <f>SUM(E169:G169)</f>
        <v>5950</v>
      </c>
      <c r="E169" s="257">
        <f>'[1]13. Sociálna starostlivosť'!$AF$59</f>
        <v>5950</v>
      </c>
      <c r="F169" s="257">
        <f>'[1]13. Sociálna starostlivosť'!$AG$59</f>
        <v>0</v>
      </c>
      <c r="G169" s="342">
        <f>'[1]13. Sociálna starostlivosť'!$AH$59</f>
        <v>0</v>
      </c>
      <c r="H169" s="556">
        <f>SUM(I169:K169)</f>
        <v>744</v>
      </c>
      <c r="I169" s="557">
        <f>'[1]13. Sociálna starostlivosť'!$AI$59</f>
        <v>744</v>
      </c>
      <c r="J169" s="557">
        <f>'[1]13. Sociálna starostlivosť'!$AJ$59</f>
        <v>0</v>
      </c>
      <c r="K169" s="558">
        <f>'[1]13. Sociálna starostlivosť'!$AK$59</f>
        <v>0</v>
      </c>
    </row>
    <row r="170" spans="1:11" ht="15.75" x14ac:dyDescent="0.25">
      <c r="B170" s="269">
        <v>3</v>
      </c>
      <c r="C170" s="270" t="s">
        <v>362</v>
      </c>
      <c r="D170" s="258">
        <f>SUM(E170:G170)</f>
        <v>76500</v>
      </c>
      <c r="E170" s="257">
        <f>'[1]13. Sociálna starostlivosť'!$AF$62</f>
        <v>76500</v>
      </c>
      <c r="F170" s="257">
        <f>'[1]13. Sociálna starostlivosť'!$AG$62</f>
        <v>0</v>
      </c>
      <c r="G170" s="342">
        <f>'[1]13. Sociálna starostlivosť'!$AH$62</f>
        <v>0</v>
      </c>
      <c r="H170" s="556">
        <f>SUM(I170:K170)</f>
        <v>18863.02</v>
      </c>
      <c r="I170" s="557">
        <f>'[1]13. Sociálna starostlivosť'!$AI$62</f>
        <v>18863.02</v>
      </c>
      <c r="J170" s="557">
        <f>'[1]13. Sociálna starostlivosť'!$AJ$62</f>
        <v>0</v>
      </c>
      <c r="K170" s="558">
        <f>'[1]13. Sociálna starostlivosť'!$AK$62</f>
        <v>0</v>
      </c>
    </row>
    <row r="171" spans="1:11" ht="15.75" x14ac:dyDescent="0.25">
      <c r="B171" s="281" t="s">
        <v>363</v>
      </c>
      <c r="C171" s="270" t="s">
        <v>364</v>
      </c>
      <c r="D171" s="258">
        <f>SUM(E171:G171)</f>
        <v>8120</v>
      </c>
      <c r="E171" s="257">
        <f>'[1]13. Sociálna starostlivosť'!$AF$65</f>
        <v>8120</v>
      </c>
      <c r="F171" s="257">
        <f>'[1]13. Sociálna starostlivosť'!$AG$65</f>
        <v>0</v>
      </c>
      <c r="G171" s="342">
        <f>'[1]13. Sociálna starostlivosť'!$AH$65</f>
        <v>0</v>
      </c>
      <c r="H171" s="556">
        <f>SUM(I171:K171)</f>
        <v>1015</v>
      </c>
      <c r="I171" s="557">
        <f>'[1]13. Sociálna starostlivosť'!$AI$65</f>
        <v>1015</v>
      </c>
      <c r="J171" s="557">
        <f>'[1]13. Sociálna starostlivosť'!$AJ$65</f>
        <v>0</v>
      </c>
      <c r="K171" s="558">
        <f>'[1]13. Sociálna starostlivosť'!$AK$65</f>
        <v>0</v>
      </c>
    </row>
    <row r="172" spans="1:11" ht="15.75" x14ac:dyDescent="0.25">
      <c r="A172" s="124"/>
      <c r="B172" s="281" t="s">
        <v>365</v>
      </c>
      <c r="C172" s="270" t="s">
        <v>366</v>
      </c>
      <c r="D172" s="258">
        <f>SUM(E172:G172)</f>
        <v>1000</v>
      </c>
      <c r="E172" s="257">
        <f>'[1]13. Sociálna starostlivosť'!$AF$67</f>
        <v>1000</v>
      </c>
      <c r="F172" s="257">
        <f>'[1]13. Sociálna starostlivosť'!$AG$67</f>
        <v>0</v>
      </c>
      <c r="G172" s="342">
        <f>'[1]13. Sociálna starostlivosť'!$AH$67</f>
        <v>0</v>
      </c>
      <c r="H172" s="556">
        <f>SUM(I172:K172)</f>
        <v>0</v>
      </c>
      <c r="I172" s="557">
        <f>'[1]13. Sociálna starostlivosť'!$AI$67</f>
        <v>0</v>
      </c>
      <c r="J172" s="557">
        <f>'[1]13. Sociálna starostlivosť'!$AJ$67</f>
        <v>0</v>
      </c>
      <c r="K172" s="558">
        <f>'[1]13. Sociálna starostlivosť'!$AK$67</f>
        <v>0</v>
      </c>
    </row>
    <row r="173" spans="1:11" ht="15.75" x14ac:dyDescent="0.25">
      <c r="B173" s="292" t="s">
        <v>367</v>
      </c>
      <c r="C173" s="286" t="s">
        <v>368</v>
      </c>
      <c r="D173" s="258">
        <f t="shared" ref="D173:K173" si="100">SUM(D174)</f>
        <v>40630</v>
      </c>
      <c r="E173" s="257">
        <f t="shared" si="100"/>
        <v>40630</v>
      </c>
      <c r="F173" s="257">
        <f t="shared" si="100"/>
        <v>0</v>
      </c>
      <c r="G173" s="342">
        <f t="shared" si="100"/>
        <v>0</v>
      </c>
      <c r="H173" s="556">
        <f t="shared" si="100"/>
        <v>9.8000000000000007</v>
      </c>
      <c r="I173" s="557">
        <f t="shared" si="100"/>
        <v>9.8000000000000007</v>
      </c>
      <c r="J173" s="557">
        <f t="shared" si="100"/>
        <v>0</v>
      </c>
      <c r="K173" s="558">
        <f t="shared" si="100"/>
        <v>0</v>
      </c>
    </row>
    <row r="174" spans="1:11" ht="15.75" x14ac:dyDescent="0.25">
      <c r="B174" s="293">
        <v>1</v>
      </c>
      <c r="C174" s="294" t="s">
        <v>369</v>
      </c>
      <c r="D174" s="258">
        <f>SUM(E174:G174)</f>
        <v>40630</v>
      </c>
      <c r="E174" s="257">
        <f>'[1]13. Sociálna starostlivosť'!$AF$79</f>
        <v>40630</v>
      </c>
      <c r="F174" s="257">
        <f>'[1]13. Sociálna starostlivosť'!$AG$79</f>
        <v>0</v>
      </c>
      <c r="G174" s="342">
        <f>'[1]13. Sociálna starostlivosť'!$AH$79</f>
        <v>0</v>
      </c>
      <c r="H174" s="556">
        <f>SUM(I174:K174)</f>
        <v>9.8000000000000007</v>
      </c>
      <c r="I174" s="557">
        <f>'[1]13. Sociálna starostlivosť'!$AI$79</f>
        <v>9.8000000000000007</v>
      </c>
      <c r="J174" s="557">
        <f>'[1]13. Sociálna starostlivosť'!$AJ$79</f>
        <v>0</v>
      </c>
      <c r="K174" s="558">
        <f>'[1]13. Sociálna starostlivosť'!$AK$79</f>
        <v>0</v>
      </c>
    </row>
    <row r="175" spans="1:11" ht="15.75" x14ac:dyDescent="0.25">
      <c r="A175" s="124"/>
      <c r="B175" s="295" t="s">
        <v>370</v>
      </c>
      <c r="C175" s="294" t="s">
        <v>371</v>
      </c>
      <c r="D175" s="258">
        <f>SUM(E175:G175)</f>
        <v>15000</v>
      </c>
      <c r="E175" s="257">
        <f>'[1]13. Sociálna starostlivosť'!$AF$104</f>
        <v>15000</v>
      </c>
      <c r="F175" s="257">
        <f>'[1]13. Sociálna starostlivosť'!$AG$104</f>
        <v>0</v>
      </c>
      <c r="G175" s="342">
        <f>'[1]13. Sociálna starostlivosť'!$AH$104</f>
        <v>0</v>
      </c>
      <c r="H175" s="556">
        <f>SUM(I175:K175)</f>
        <v>0</v>
      </c>
      <c r="I175" s="557">
        <f>'[1]13. Sociálna starostlivosť'!$AI$104</f>
        <v>0</v>
      </c>
      <c r="J175" s="557">
        <f>'[1]13. Sociálna starostlivosť'!$AJ$104</f>
        <v>0</v>
      </c>
      <c r="K175" s="558">
        <f>'[1]13. Sociálna starostlivosť'!$AK$104</f>
        <v>0</v>
      </c>
    </row>
    <row r="176" spans="1:11" ht="15.75" x14ac:dyDescent="0.25">
      <c r="A176" s="124"/>
      <c r="B176" s="515" t="s">
        <v>597</v>
      </c>
      <c r="C176" s="516" t="s">
        <v>394</v>
      </c>
      <c r="D176" s="258">
        <f>SUM(E176:G176)</f>
        <v>154030</v>
      </c>
      <c r="E176" s="257">
        <f>'[1]13. Sociálna starostlivosť'!$AF$106</f>
        <v>154030</v>
      </c>
      <c r="F176" s="257">
        <f>'[1]13. Sociálna starostlivosť'!$AG$106</f>
        <v>0</v>
      </c>
      <c r="G176" s="342">
        <f>'[1]13. Sociálna starostlivosť'!$AH$106</f>
        <v>0</v>
      </c>
      <c r="H176" s="556">
        <f>SUM(I176:K176)</f>
        <v>38844</v>
      </c>
      <c r="I176" s="557">
        <f>'[1]13. Sociálna starostlivosť'!$AI$106</f>
        <v>38844</v>
      </c>
      <c r="J176" s="557">
        <f>'[1]13. Sociálna starostlivosť'!$AJ$106</f>
        <v>0</v>
      </c>
      <c r="K176" s="558">
        <f>'[1]13. Sociálna starostlivosť'!$AK$106</f>
        <v>0</v>
      </c>
    </row>
    <row r="177" spans="1:11" ht="16.5" thickBot="1" x14ac:dyDescent="0.3">
      <c r="A177" s="124"/>
      <c r="B177" s="283" t="s">
        <v>596</v>
      </c>
      <c r="C177" s="350" t="s">
        <v>598</v>
      </c>
      <c r="D177" s="258">
        <f>SUM(E177:G177)</f>
        <v>100000</v>
      </c>
      <c r="E177" s="257">
        <f>'[1]13. Sociálna starostlivosť'!$AF$112</f>
        <v>100000</v>
      </c>
      <c r="F177" s="257">
        <f>'[1]13. Sociálna starostlivosť'!$AG$112</f>
        <v>0</v>
      </c>
      <c r="G177" s="342">
        <f>'[1]13. Sociálna starostlivosť'!$AH$112</f>
        <v>0</v>
      </c>
      <c r="H177" s="556">
        <f>SUM(I177:K177)</f>
        <v>19205</v>
      </c>
      <c r="I177" s="557">
        <f>'[1]13. Sociálna starostlivosť'!$AI$112</f>
        <v>19205</v>
      </c>
      <c r="J177" s="557">
        <f>'[1]13. Sociálna starostlivosť'!$AJ$112</f>
        <v>0</v>
      </c>
      <c r="K177" s="558">
        <f>'[1]13. Sociálna starostlivosť'!$AK$112</f>
        <v>0</v>
      </c>
    </row>
    <row r="178" spans="1:11" s="123" customFormat="1" ht="17.25" thickBot="1" x14ac:dyDescent="0.35">
      <c r="A178" s="125"/>
      <c r="B178" s="296" t="s">
        <v>372</v>
      </c>
      <c r="C178" s="297"/>
      <c r="D178" s="512">
        <f>SUM(E178:G178)</f>
        <v>742645</v>
      </c>
      <c r="E178" s="513">
        <f>'[1]14. Bývanie'!$AF$24</f>
        <v>524645</v>
      </c>
      <c r="F178" s="513">
        <f>'[1]14. Bývanie'!$AG$24</f>
        <v>0</v>
      </c>
      <c r="G178" s="684">
        <f>'[1]14. Bývanie'!$AH$24</f>
        <v>218000</v>
      </c>
      <c r="H178" s="564">
        <f>SUM(I178:K178)</f>
        <v>131055.92000000001</v>
      </c>
      <c r="I178" s="565">
        <f>'[1]14. Bývanie'!$AI$24</f>
        <v>92981.02</v>
      </c>
      <c r="J178" s="565">
        <f>'[1]14. Bývanie'!$AJ$24</f>
        <v>0</v>
      </c>
      <c r="K178" s="566">
        <f>'[1]14. Bývanie'!$AK$24</f>
        <v>38074.9</v>
      </c>
    </row>
    <row r="179" spans="1:11" s="123" customFormat="1" ht="15.75" x14ac:dyDescent="0.25">
      <c r="A179" s="125"/>
      <c r="B179" s="273" t="s">
        <v>373</v>
      </c>
      <c r="C179" s="280"/>
      <c r="D179" s="263">
        <f t="shared" ref="D179:G179" si="101">SUM(D180:D182)</f>
        <v>4709338</v>
      </c>
      <c r="E179" s="264">
        <f t="shared" si="101"/>
        <v>3564188</v>
      </c>
      <c r="F179" s="264">
        <f t="shared" si="101"/>
        <v>83950</v>
      </c>
      <c r="G179" s="341">
        <f t="shared" si="101"/>
        <v>1061200</v>
      </c>
      <c r="H179" s="553">
        <f t="shared" ref="H179:K179" si="102">SUM(H180:H182)</f>
        <v>937279.51</v>
      </c>
      <c r="I179" s="554">
        <f t="shared" si="102"/>
        <v>903329.51</v>
      </c>
      <c r="J179" s="554">
        <f t="shared" si="102"/>
        <v>33950</v>
      </c>
      <c r="K179" s="555">
        <f t="shared" si="102"/>
        <v>0</v>
      </c>
    </row>
    <row r="180" spans="1:11" ht="15.75" x14ac:dyDescent="0.25">
      <c r="B180" s="295" t="s">
        <v>414</v>
      </c>
      <c r="C180" s="294" t="s">
        <v>419</v>
      </c>
      <c r="D180" s="258">
        <f>SUM(E180:G180)</f>
        <v>2846849</v>
      </c>
      <c r="E180" s="257">
        <f>'[1]15. Administratíva'!$AF$4</f>
        <v>2796849</v>
      </c>
      <c r="F180" s="257">
        <f>'[1]15. Administratíva'!$AG$4</f>
        <v>50000</v>
      </c>
      <c r="G180" s="342">
        <f>'[1]15. Administratíva'!$AH$4</f>
        <v>0</v>
      </c>
      <c r="H180" s="556">
        <f>SUM(I180:K180)</f>
        <v>422060.28</v>
      </c>
      <c r="I180" s="557">
        <f>'[1]15. Administratíva'!$AI$4</f>
        <v>422060.28</v>
      </c>
      <c r="J180" s="557">
        <f>'[1]15. Administratíva'!$AJ$4</f>
        <v>0</v>
      </c>
      <c r="K180" s="558">
        <f>'[1]15. Administratíva'!$AK$4</f>
        <v>0</v>
      </c>
    </row>
    <row r="181" spans="1:11" ht="15.75" x14ac:dyDescent="0.25">
      <c r="B181" s="295" t="s">
        <v>415</v>
      </c>
      <c r="C181" s="294" t="s">
        <v>417</v>
      </c>
      <c r="D181" s="258">
        <f>SUM(E181:G181)</f>
        <v>486464</v>
      </c>
      <c r="E181" s="257">
        <f>'[1]15. Administratíva'!$AF$102</f>
        <v>452514</v>
      </c>
      <c r="F181" s="257">
        <f>'[1]15. Administratíva'!$AG$102</f>
        <v>33950</v>
      </c>
      <c r="G181" s="342">
        <f>'[1]15. Administratíva'!$AH$102</f>
        <v>0</v>
      </c>
      <c r="H181" s="556">
        <f>SUM(I181:K181)</f>
        <v>486452.95</v>
      </c>
      <c r="I181" s="557">
        <f>'[1]15. Administratíva'!$AI$102</f>
        <v>452502.95</v>
      </c>
      <c r="J181" s="557">
        <f>'[1]15. Administratíva'!$AJ$102</f>
        <v>33950</v>
      </c>
      <c r="K181" s="558">
        <f>'[1]15. Administratíva'!$AK$102</f>
        <v>0</v>
      </c>
    </row>
    <row r="182" spans="1:11" ht="16.5" thickBot="1" x14ac:dyDescent="0.3">
      <c r="A182" s="124"/>
      <c r="B182" s="298" t="s">
        <v>416</v>
      </c>
      <c r="C182" s="294" t="s">
        <v>418</v>
      </c>
      <c r="D182" s="261">
        <f>SUM(E182:G182)</f>
        <v>1376025</v>
      </c>
      <c r="E182" s="262">
        <f>'[1]15. Administratíva'!$AF$103</f>
        <v>314825</v>
      </c>
      <c r="F182" s="262">
        <f>'[1]15. Administratíva'!$AG$103</f>
        <v>0</v>
      </c>
      <c r="G182" s="685">
        <f>'[1]15. Administratíva'!$AH$103</f>
        <v>1061200</v>
      </c>
      <c r="H182" s="567">
        <f>SUM(I182:K182)</f>
        <v>28766.28</v>
      </c>
      <c r="I182" s="568">
        <f>'[1]15. Administratíva'!$AI$103</f>
        <v>28766.28</v>
      </c>
      <c r="J182" s="568">
        <f>'[1]15. Administratíva'!$AJ$103</f>
        <v>0</v>
      </c>
      <c r="K182" s="569">
        <f>'[1]15. Administratíva'!$AK$103</f>
        <v>0</v>
      </c>
    </row>
    <row r="185" spans="1:11" x14ac:dyDescent="0.2">
      <c r="A185" s="124"/>
    </row>
    <row r="191" spans="1:11" x14ac:dyDescent="0.2">
      <c r="A191" s="124"/>
    </row>
    <row r="192" spans="1:11" x14ac:dyDescent="0.2">
      <c r="A192" s="124"/>
    </row>
    <row r="194" spans="1:1" x14ac:dyDescent="0.2">
      <c r="A194" s="102"/>
    </row>
    <row r="195" spans="1:1" x14ac:dyDescent="0.2">
      <c r="A195" s="102"/>
    </row>
    <row r="196" spans="1:1" x14ac:dyDescent="0.2">
      <c r="A196" s="102"/>
    </row>
    <row r="197" spans="1:1" x14ac:dyDescent="0.2">
      <c r="A197" s="102"/>
    </row>
    <row r="198" spans="1:1" x14ac:dyDescent="0.2">
      <c r="A198" s="102"/>
    </row>
    <row r="199" spans="1:1" x14ac:dyDescent="0.2">
      <c r="A199" s="102"/>
    </row>
    <row r="200" spans="1:1" x14ac:dyDescent="0.2">
      <c r="A200" s="102"/>
    </row>
    <row r="201" spans="1:1" x14ac:dyDescent="0.2">
      <c r="A201" s="124"/>
    </row>
  </sheetData>
  <sheetProtection selectLockedCells="1" selectUnlockedCells="1"/>
  <mergeCells count="4">
    <mergeCell ref="B1:K2"/>
    <mergeCell ref="B4:C5"/>
    <mergeCell ref="D3:G4"/>
    <mergeCell ref="H3:K4"/>
  </mergeCells>
  <phoneticPr fontId="0" type="noConversion"/>
  <pageMargins left="0" right="0" top="0" bottom="0" header="0.51181102362204722" footer="0.51181102362204722"/>
  <pageSetup paperSize="8" scale="32" firstPageNumber="0" fitToHeight="3" orientation="landscape" r:id="rId1"/>
  <headerFooter alignWithMargins="0">
    <oddFooter>&amp;CStránka &amp;P&amp;R&amp;A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33"/>
  <sheetViews>
    <sheetView workbookViewId="0">
      <pane ySplit="2" topLeftCell="A117" activePane="bottomLeft" state="frozen"/>
      <selection pane="bottomLeft" sqref="A1:F1"/>
    </sheetView>
  </sheetViews>
  <sheetFormatPr defaultRowHeight="15" x14ac:dyDescent="0.25"/>
  <cols>
    <col min="1" max="1" width="49.7109375" customWidth="1"/>
    <col min="2" max="3" width="12.85546875" customWidth="1"/>
    <col min="4" max="4" width="12.85546875" style="1" customWidth="1"/>
    <col min="5" max="5" width="18.140625" style="1" bestFit="1" customWidth="1"/>
    <col min="6" max="6" width="16" style="1" customWidth="1"/>
  </cols>
  <sheetData>
    <row r="1" spans="1:7" ht="16.5" customHeight="1" thickBot="1" x14ac:dyDescent="0.3">
      <c r="A1" s="710" t="s">
        <v>393</v>
      </c>
      <c r="B1" s="710"/>
      <c r="C1" s="710"/>
      <c r="D1" s="710"/>
      <c r="E1" s="710"/>
      <c r="F1" s="710"/>
    </row>
    <row r="2" spans="1:7" ht="15.75" thickBot="1" x14ac:dyDescent="0.3">
      <c r="A2" s="2"/>
      <c r="B2" s="3" t="s">
        <v>0</v>
      </c>
      <c r="C2" s="3" t="s">
        <v>1</v>
      </c>
      <c r="D2" s="3" t="s">
        <v>2</v>
      </c>
      <c r="E2" s="3" t="s">
        <v>390</v>
      </c>
      <c r="F2" s="4" t="s">
        <v>3</v>
      </c>
    </row>
    <row r="3" spans="1:7" ht="16.5" thickBot="1" x14ac:dyDescent="0.3">
      <c r="A3" s="5" t="s">
        <v>4</v>
      </c>
      <c r="B3" s="6">
        <f>B4+B15</f>
        <v>10611235.030000001</v>
      </c>
      <c r="C3" s="7">
        <f>C4+C15</f>
        <v>10916798.300000001</v>
      </c>
      <c r="D3" s="7">
        <f>D4+D15</f>
        <v>11688460</v>
      </c>
      <c r="E3" s="7">
        <v>11192555</v>
      </c>
      <c r="F3" s="7">
        <f>F4+F15</f>
        <v>11690737</v>
      </c>
    </row>
    <row r="4" spans="1:7" x14ac:dyDescent="0.25">
      <c r="A4" s="8" t="s">
        <v>5</v>
      </c>
      <c r="B4" s="9">
        <f>B5+B7+B9</f>
        <v>5754962.3000000007</v>
      </c>
      <c r="C4" s="10">
        <f>C5+C7+C9</f>
        <v>6416067.8399999999</v>
      </c>
      <c r="D4" s="10">
        <f>D5+D7+D9</f>
        <v>6967545</v>
      </c>
      <c r="E4" s="10">
        <v>6770079</v>
      </c>
      <c r="F4" s="10">
        <f>F5+F7+F9</f>
        <v>6809308</v>
      </c>
    </row>
    <row r="5" spans="1:7" x14ac:dyDescent="0.25">
      <c r="A5" s="11" t="s">
        <v>6</v>
      </c>
      <c r="B5" s="12">
        <f>SUM(B6)</f>
        <v>4489948.6500000004</v>
      </c>
      <c r="C5" s="13">
        <f>SUM(C6)</f>
        <v>5134478.62</v>
      </c>
      <c r="D5" s="13">
        <f>SUM(D6)</f>
        <v>5356545</v>
      </c>
      <c r="E5" s="13">
        <v>5198054</v>
      </c>
      <c r="F5" s="12">
        <f>SUM(F6)</f>
        <v>5177308</v>
      </c>
    </row>
    <row r="6" spans="1:7" x14ac:dyDescent="0.25">
      <c r="A6" s="14" t="s">
        <v>7</v>
      </c>
      <c r="B6" s="15">
        <v>4489948.6500000004</v>
      </c>
      <c r="C6" s="15">
        <v>5134478.62</v>
      </c>
      <c r="D6" s="15">
        <v>5356545</v>
      </c>
      <c r="E6" s="15">
        <v>5198054</v>
      </c>
      <c r="F6" s="15">
        <v>5177308</v>
      </c>
      <c r="G6" s="1"/>
    </row>
    <row r="7" spans="1:7" x14ac:dyDescent="0.25">
      <c r="A7" s="16" t="s">
        <v>8</v>
      </c>
      <c r="B7" s="17">
        <f>SUM(B8)</f>
        <v>730988.65</v>
      </c>
      <c r="C7" s="13">
        <f>SUM(C8)</f>
        <v>728087.41</v>
      </c>
      <c r="D7" s="13">
        <f>SUM(D8)</f>
        <v>810000</v>
      </c>
      <c r="E7" s="13">
        <v>801388</v>
      </c>
      <c r="F7" s="12">
        <f>SUM(F8)</f>
        <v>815000</v>
      </c>
    </row>
    <row r="8" spans="1:7" x14ac:dyDescent="0.25">
      <c r="A8" s="18" t="s">
        <v>9</v>
      </c>
      <c r="B8" s="15">
        <v>730988.65</v>
      </c>
      <c r="C8" s="15">
        <v>728087.41</v>
      </c>
      <c r="D8" s="15">
        <v>810000</v>
      </c>
      <c r="E8" s="15">
        <v>801388</v>
      </c>
      <c r="F8" s="15">
        <v>815000</v>
      </c>
      <c r="G8" s="126"/>
    </row>
    <row r="9" spans="1:7" x14ac:dyDescent="0.25">
      <c r="A9" s="16" t="s">
        <v>10</v>
      </c>
      <c r="B9" s="17">
        <f>SUM(B10:B14)</f>
        <v>534025</v>
      </c>
      <c r="C9" s="13">
        <f>SUM(C10:C14)</f>
        <v>553501.80999999994</v>
      </c>
      <c r="D9" s="13">
        <f>SUM(D10:D14)</f>
        <v>801000</v>
      </c>
      <c r="E9" s="13">
        <v>770637</v>
      </c>
      <c r="F9" s="12">
        <f>SUM(F10:F14)</f>
        <v>817000</v>
      </c>
    </row>
    <row r="10" spans="1:7" x14ac:dyDescent="0.25">
      <c r="A10" s="20" t="s">
        <v>11</v>
      </c>
      <c r="B10" s="21">
        <v>12240</v>
      </c>
      <c r="C10" s="19">
        <v>11638.67</v>
      </c>
      <c r="D10" s="19">
        <v>19000</v>
      </c>
      <c r="E10" s="19">
        <v>19482</v>
      </c>
      <c r="F10" s="19">
        <v>19000</v>
      </c>
    </row>
    <row r="11" spans="1:7" x14ac:dyDescent="0.25">
      <c r="A11" s="20" t="s">
        <v>12</v>
      </c>
      <c r="B11" s="21">
        <v>21788</v>
      </c>
      <c r="C11" s="19">
        <v>21117.64</v>
      </c>
      <c r="D11" s="19">
        <v>22000</v>
      </c>
      <c r="E11" s="19">
        <v>22332</v>
      </c>
      <c r="F11" s="19">
        <v>27000</v>
      </c>
    </row>
    <row r="12" spans="1:7" x14ac:dyDescent="0.25">
      <c r="A12" s="20" t="s">
        <v>13</v>
      </c>
      <c r="B12" s="21">
        <v>30230</v>
      </c>
      <c r="C12" s="19">
        <v>32337.03</v>
      </c>
      <c r="D12" s="19">
        <v>40000</v>
      </c>
      <c r="E12" s="19">
        <v>48023</v>
      </c>
      <c r="F12" s="19">
        <v>46000</v>
      </c>
    </row>
    <row r="13" spans="1:7" x14ac:dyDescent="0.25">
      <c r="A13" s="20" t="s">
        <v>14</v>
      </c>
      <c r="B13" s="21">
        <v>353791</v>
      </c>
      <c r="C13" s="19">
        <v>382370.97</v>
      </c>
      <c r="D13" s="19">
        <v>580000</v>
      </c>
      <c r="E13" s="19">
        <v>567850</v>
      </c>
      <c r="F13" s="19">
        <v>580000</v>
      </c>
      <c r="G13" s="126"/>
    </row>
    <row r="14" spans="1:7" x14ac:dyDescent="0.25">
      <c r="A14" s="20" t="s">
        <v>15</v>
      </c>
      <c r="B14" s="22">
        <v>115976</v>
      </c>
      <c r="C14" s="19">
        <v>106037.5</v>
      </c>
      <c r="D14" s="19">
        <v>140000</v>
      </c>
      <c r="E14" s="19">
        <v>112950</v>
      </c>
      <c r="F14" s="23">
        <v>145000</v>
      </c>
    </row>
    <row r="15" spans="1:7" x14ac:dyDescent="0.25">
      <c r="A15" s="24" t="s">
        <v>16</v>
      </c>
      <c r="B15" s="25">
        <f>B16+B28+B55+B65</f>
        <v>4856272.7300000004</v>
      </c>
      <c r="C15" s="25">
        <f>C16+C28+C55+C65</f>
        <v>4500730.46</v>
      </c>
      <c r="D15" s="26">
        <f>D16+D28+D55+D65</f>
        <v>4720915</v>
      </c>
      <c r="E15" s="26">
        <v>4422476</v>
      </c>
      <c r="F15" s="26">
        <f>F16+F28+F55+F65</f>
        <v>4881429</v>
      </c>
    </row>
    <row r="16" spans="1:7" x14ac:dyDescent="0.25">
      <c r="A16" s="11" t="s">
        <v>17</v>
      </c>
      <c r="B16" s="12">
        <f>SUM(B17:B27)</f>
        <v>913359</v>
      </c>
      <c r="C16" s="13">
        <f>SUM(C17:C27)</f>
        <v>741384.84999999986</v>
      </c>
      <c r="D16" s="13">
        <f>SUM(D17:D27)</f>
        <v>709500</v>
      </c>
      <c r="E16" s="13">
        <v>666551</v>
      </c>
      <c r="F16" s="12">
        <f>SUM(F17:F27)</f>
        <v>741354</v>
      </c>
    </row>
    <row r="17" spans="1:7" x14ac:dyDescent="0.25">
      <c r="A17" s="14" t="s">
        <v>18</v>
      </c>
      <c r="B17" s="21">
        <v>58794</v>
      </c>
      <c r="C17" s="19">
        <v>61567.88</v>
      </c>
      <c r="D17" s="19">
        <v>70000</v>
      </c>
      <c r="E17" s="19">
        <v>59299</v>
      </c>
      <c r="F17" s="27">
        <v>69000</v>
      </c>
    </row>
    <row r="18" spans="1:7" x14ac:dyDescent="0.25">
      <c r="A18" s="14" t="s">
        <v>19</v>
      </c>
      <c r="B18" s="21">
        <v>232206</v>
      </c>
      <c r="C18" s="19">
        <v>60374.58</v>
      </c>
      <c r="D18" s="19">
        <v>21500</v>
      </c>
      <c r="E18" s="19">
        <v>24760</v>
      </c>
      <c r="F18" s="27">
        <v>7640</v>
      </c>
    </row>
    <row r="19" spans="1:7" x14ac:dyDescent="0.25">
      <c r="A19" s="14" t="s">
        <v>20</v>
      </c>
      <c r="B19" s="21">
        <v>1481</v>
      </c>
      <c r="C19" s="19">
        <v>1539.87</v>
      </c>
      <c r="D19" s="19">
        <v>1500</v>
      </c>
      <c r="E19" s="19">
        <v>1407</v>
      </c>
      <c r="F19" s="27">
        <v>1400</v>
      </c>
    </row>
    <row r="20" spans="1:7" x14ac:dyDescent="0.25">
      <c r="A20" s="14" t="s">
        <v>21</v>
      </c>
      <c r="B20" s="21">
        <v>441537</v>
      </c>
      <c r="C20" s="19">
        <v>438184.47</v>
      </c>
      <c r="D20" s="19">
        <v>440000</v>
      </c>
      <c r="E20" s="19">
        <v>398986</v>
      </c>
      <c r="F20" s="27">
        <v>450100</v>
      </c>
    </row>
    <row r="21" spans="1:7" x14ac:dyDescent="0.25">
      <c r="A21" s="14" t="s">
        <v>22</v>
      </c>
      <c r="B21" s="21">
        <v>58904</v>
      </c>
      <c r="C21" s="19">
        <v>66439.460000000006</v>
      </c>
      <c r="D21" s="19">
        <v>60000</v>
      </c>
      <c r="E21" s="19">
        <v>44754</v>
      </c>
      <c r="F21" s="27">
        <v>44500</v>
      </c>
    </row>
    <row r="22" spans="1:7" x14ac:dyDescent="0.25">
      <c r="A22" s="14" t="s">
        <v>23</v>
      </c>
      <c r="B22" s="21">
        <v>68994</v>
      </c>
      <c r="C22" s="19">
        <v>56914.62</v>
      </c>
      <c r="D22" s="19">
        <v>60000</v>
      </c>
      <c r="E22" s="19">
        <v>73634</v>
      </c>
      <c r="F22" s="27">
        <v>65300</v>
      </c>
    </row>
    <row r="23" spans="1:7" x14ac:dyDescent="0.25">
      <c r="A23" s="14" t="s">
        <v>24</v>
      </c>
      <c r="B23" s="21">
        <v>5332</v>
      </c>
      <c r="C23" s="19">
        <v>5331.96</v>
      </c>
      <c r="D23" s="19">
        <v>5500</v>
      </c>
      <c r="E23" s="19">
        <v>5332</v>
      </c>
      <c r="F23" s="27">
        <v>5982</v>
      </c>
    </row>
    <row r="24" spans="1:7" x14ac:dyDescent="0.25">
      <c r="A24" s="14" t="s">
        <v>25</v>
      </c>
      <c r="B24" s="21">
        <v>16480</v>
      </c>
      <c r="C24" s="19">
        <v>20030.12</v>
      </c>
      <c r="D24" s="19">
        <v>21000</v>
      </c>
      <c r="E24" s="19">
        <v>16675</v>
      </c>
      <c r="F24" s="27">
        <v>21000</v>
      </c>
    </row>
    <row r="25" spans="1:7" x14ac:dyDescent="0.25">
      <c r="A25" s="14" t="s">
        <v>26</v>
      </c>
      <c r="B25" s="21">
        <v>19605</v>
      </c>
      <c r="C25" s="19">
        <v>22524.68</v>
      </c>
      <c r="D25" s="19">
        <v>20000</v>
      </c>
      <c r="E25" s="19">
        <v>31206</v>
      </c>
      <c r="F25" s="27">
        <v>23432</v>
      </c>
    </row>
    <row r="26" spans="1:7" x14ac:dyDescent="0.25">
      <c r="A26" s="14" t="s">
        <v>27</v>
      </c>
      <c r="B26" s="21"/>
      <c r="C26" s="19"/>
      <c r="D26" s="19"/>
      <c r="E26" s="19"/>
      <c r="F26" s="27">
        <v>45000</v>
      </c>
    </row>
    <row r="27" spans="1:7" x14ac:dyDescent="0.25">
      <c r="A27" s="18" t="s">
        <v>28</v>
      </c>
      <c r="B27" s="22">
        <v>10026</v>
      </c>
      <c r="C27" s="15">
        <v>8477.2099999999991</v>
      </c>
      <c r="D27" s="15">
        <v>10000</v>
      </c>
      <c r="E27" s="15">
        <v>11498</v>
      </c>
      <c r="F27" s="28">
        <v>8000</v>
      </c>
    </row>
    <row r="28" spans="1:7" x14ac:dyDescent="0.25">
      <c r="A28" s="11" t="s">
        <v>29</v>
      </c>
      <c r="B28" s="17">
        <f>SUM(B29:B54)</f>
        <v>423158.39</v>
      </c>
      <c r="C28" s="13">
        <f>SUM(C29:C54)</f>
        <v>422010.56999999989</v>
      </c>
      <c r="D28" s="13">
        <f>SUM(D29:D54)</f>
        <v>421220</v>
      </c>
      <c r="E28" s="13">
        <v>328110</v>
      </c>
      <c r="F28" s="12">
        <f>SUM(F29:F54)</f>
        <v>466220</v>
      </c>
    </row>
    <row r="29" spans="1:7" x14ac:dyDescent="0.25">
      <c r="A29" s="14" t="s">
        <v>30</v>
      </c>
      <c r="B29" s="21">
        <v>213570.5</v>
      </c>
      <c r="C29" s="19">
        <v>201861.5</v>
      </c>
      <c r="D29" s="19">
        <v>210000</v>
      </c>
      <c r="E29" s="19">
        <v>136694</v>
      </c>
      <c r="F29" s="29">
        <v>160000</v>
      </c>
      <c r="G29" s="126"/>
    </row>
    <row r="30" spans="1:7" x14ac:dyDescent="0.25">
      <c r="A30" s="14" t="s">
        <v>31</v>
      </c>
      <c r="B30" s="21">
        <v>15550</v>
      </c>
      <c r="C30" s="19">
        <v>20652.810000000001</v>
      </c>
      <c r="D30" s="19">
        <v>20000</v>
      </c>
      <c r="E30" s="19">
        <v>16818</v>
      </c>
      <c r="F30" s="23">
        <v>35000</v>
      </c>
    </row>
    <row r="31" spans="1:7" x14ac:dyDescent="0.25">
      <c r="A31" s="14" t="s">
        <v>32</v>
      </c>
      <c r="B31" s="21">
        <v>2749.5</v>
      </c>
      <c r="C31" s="19">
        <v>2974.5</v>
      </c>
      <c r="D31" s="19">
        <v>3300</v>
      </c>
      <c r="E31" s="19">
        <v>3136</v>
      </c>
      <c r="F31" s="19">
        <v>5000</v>
      </c>
    </row>
    <row r="32" spans="1:7" x14ac:dyDescent="0.25">
      <c r="A32" s="14" t="s">
        <v>33</v>
      </c>
      <c r="B32" s="21">
        <v>1233</v>
      </c>
      <c r="C32" s="19">
        <v>1359</v>
      </c>
      <c r="D32" s="19">
        <v>1300</v>
      </c>
      <c r="E32" s="19">
        <v>1435</v>
      </c>
      <c r="F32" s="19">
        <v>2000</v>
      </c>
    </row>
    <row r="33" spans="1:6" x14ac:dyDescent="0.25">
      <c r="A33" s="14" t="s">
        <v>34</v>
      </c>
      <c r="B33" s="21">
        <v>3500</v>
      </c>
      <c r="C33" s="19">
        <v>1783</v>
      </c>
      <c r="D33" s="19">
        <v>2500</v>
      </c>
      <c r="E33" s="19">
        <v>1048</v>
      </c>
      <c r="F33" s="19">
        <v>2000</v>
      </c>
    </row>
    <row r="34" spans="1:6" x14ac:dyDescent="0.25">
      <c r="A34" s="14" t="s">
        <v>35</v>
      </c>
      <c r="B34" s="21">
        <v>16632</v>
      </c>
      <c r="C34" s="19">
        <v>17708</v>
      </c>
      <c r="D34" s="19">
        <v>18000</v>
      </c>
      <c r="E34" s="19">
        <v>21324</v>
      </c>
      <c r="F34" s="19">
        <v>23000</v>
      </c>
    </row>
    <row r="35" spans="1:6" x14ac:dyDescent="0.25">
      <c r="A35" s="14" t="s">
        <v>36</v>
      </c>
      <c r="B35" s="21">
        <v>42143.99</v>
      </c>
      <c r="C35" s="19">
        <v>26847.57</v>
      </c>
      <c r="D35" s="19">
        <v>20000</v>
      </c>
      <c r="E35" s="19">
        <v>24953</v>
      </c>
      <c r="F35" s="23">
        <v>60000</v>
      </c>
    </row>
    <row r="36" spans="1:6" x14ac:dyDescent="0.25">
      <c r="A36" s="14" t="s">
        <v>37</v>
      </c>
      <c r="B36" s="21"/>
      <c r="C36" s="19">
        <v>4827</v>
      </c>
      <c r="D36" s="19"/>
      <c r="E36" s="19">
        <v>0</v>
      </c>
      <c r="F36" s="19"/>
    </row>
    <row r="37" spans="1:6" x14ac:dyDescent="0.25">
      <c r="A37" s="14" t="s">
        <v>38</v>
      </c>
      <c r="B37" s="21">
        <v>10957.68</v>
      </c>
      <c r="C37" s="19">
        <v>12607.72</v>
      </c>
      <c r="D37" s="19">
        <v>13000</v>
      </c>
      <c r="E37" s="19">
        <v>10746</v>
      </c>
      <c r="F37" s="19">
        <v>14000</v>
      </c>
    </row>
    <row r="38" spans="1:6" x14ac:dyDescent="0.25">
      <c r="A38" s="14" t="s">
        <v>39</v>
      </c>
      <c r="B38" s="21">
        <v>5151.91</v>
      </c>
      <c r="C38" s="19">
        <v>9754.7199999999993</v>
      </c>
      <c r="D38" s="19">
        <v>10000</v>
      </c>
      <c r="E38" s="19">
        <v>3844</v>
      </c>
      <c r="F38" s="23">
        <v>10000</v>
      </c>
    </row>
    <row r="39" spans="1:6" x14ac:dyDescent="0.25">
      <c r="A39" s="14" t="s">
        <v>40</v>
      </c>
      <c r="B39" s="21">
        <v>1128</v>
      </c>
      <c r="C39" s="19">
        <v>92.5</v>
      </c>
      <c r="D39" s="19">
        <v>0</v>
      </c>
      <c r="E39" s="19">
        <v>200</v>
      </c>
      <c r="F39" s="19">
        <v>0</v>
      </c>
    </row>
    <row r="40" spans="1:6" x14ac:dyDescent="0.25">
      <c r="A40" s="30" t="s">
        <v>41</v>
      </c>
      <c r="B40" s="21">
        <v>17579.759999999998</v>
      </c>
      <c r="C40" s="19">
        <v>17662.91</v>
      </c>
      <c r="D40" s="19">
        <v>19920</v>
      </c>
      <c r="E40" s="19">
        <v>17293</v>
      </c>
      <c r="F40" s="19">
        <v>19920</v>
      </c>
    </row>
    <row r="41" spans="1:6" x14ac:dyDescent="0.25">
      <c r="A41" s="30" t="s">
        <v>42</v>
      </c>
      <c r="B41" s="21">
        <v>23676</v>
      </c>
      <c r="C41" s="19">
        <v>39433.56</v>
      </c>
      <c r="D41" s="19">
        <v>40000</v>
      </c>
      <c r="E41" s="19">
        <v>32993</v>
      </c>
      <c r="F41" s="19">
        <v>40000</v>
      </c>
    </row>
    <row r="42" spans="1:6" x14ac:dyDescent="0.25">
      <c r="A42" s="14" t="s">
        <v>43</v>
      </c>
      <c r="B42" s="21">
        <v>0</v>
      </c>
      <c r="C42" s="19"/>
      <c r="D42" s="19"/>
      <c r="E42" s="19">
        <v>10052</v>
      </c>
      <c r="F42" s="19"/>
    </row>
    <row r="43" spans="1:6" x14ac:dyDescent="0.25">
      <c r="A43" s="30" t="s">
        <v>44</v>
      </c>
      <c r="B43" s="21">
        <v>49299.14</v>
      </c>
      <c r="C43" s="19">
        <v>37202</v>
      </c>
      <c r="D43" s="19">
        <v>40000</v>
      </c>
      <c r="E43" s="19">
        <v>26037</v>
      </c>
      <c r="F43" s="19">
        <v>20000</v>
      </c>
    </row>
    <row r="44" spans="1:6" x14ac:dyDescent="0.25">
      <c r="A44" s="30" t="s">
        <v>45</v>
      </c>
      <c r="B44" s="21"/>
      <c r="C44" s="19"/>
      <c r="D44" s="19"/>
      <c r="E44" s="19"/>
      <c r="F44" s="19">
        <v>40000</v>
      </c>
    </row>
    <row r="45" spans="1:6" x14ac:dyDescent="0.25">
      <c r="A45" s="30" t="s">
        <v>46</v>
      </c>
      <c r="B45" s="21"/>
      <c r="C45" s="19"/>
      <c r="D45" s="19"/>
      <c r="E45" s="19"/>
      <c r="F45" s="19">
        <v>14500</v>
      </c>
    </row>
    <row r="46" spans="1:6" x14ac:dyDescent="0.25">
      <c r="A46" s="30" t="s">
        <v>47</v>
      </c>
      <c r="B46" s="21"/>
      <c r="C46" s="19"/>
      <c r="D46" s="19"/>
      <c r="E46" s="19"/>
      <c r="F46" s="19">
        <v>2000</v>
      </c>
    </row>
    <row r="47" spans="1:6" x14ac:dyDescent="0.25">
      <c r="A47" s="30" t="s">
        <v>48</v>
      </c>
      <c r="B47" s="21"/>
      <c r="C47" s="19"/>
      <c r="D47" s="19"/>
      <c r="E47" s="19"/>
      <c r="F47" s="19">
        <v>1000</v>
      </c>
    </row>
    <row r="48" spans="1:6" x14ac:dyDescent="0.25">
      <c r="A48" s="30" t="s">
        <v>49</v>
      </c>
      <c r="B48" s="21"/>
      <c r="C48" s="19"/>
      <c r="D48" s="19"/>
      <c r="E48" s="19"/>
      <c r="F48" s="19">
        <v>500</v>
      </c>
    </row>
    <row r="49" spans="1:6" x14ac:dyDescent="0.25">
      <c r="A49" s="30" t="s">
        <v>50</v>
      </c>
      <c r="B49" s="21">
        <v>2079.3200000000002</v>
      </c>
      <c r="C49" s="19">
        <v>1872.02</v>
      </c>
      <c r="D49" s="19">
        <v>2000</v>
      </c>
      <c r="E49" s="19">
        <v>1569</v>
      </c>
      <c r="F49" s="19">
        <v>1500</v>
      </c>
    </row>
    <row r="50" spans="1:6" x14ac:dyDescent="0.25">
      <c r="A50" s="14" t="s">
        <v>51</v>
      </c>
      <c r="B50" s="21">
        <v>15728.2</v>
      </c>
      <c r="C50" s="19">
        <v>14867.9</v>
      </c>
      <c r="D50" s="19">
        <v>15000</v>
      </c>
      <c r="E50" s="19">
        <v>12779</v>
      </c>
      <c r="F50" s="19">
        <v>15000</v>
      </c>
    </row>
    <row r="51" spans="1:6" x14ac:dyDescent="0.25">
      <c r="A51" s="14" t="s">
        <v>52</v>
      </c>
      <c r="B51" s="21"/>
      <c r="C51" s="19">
        <v>8953.23</v>
      </c>
      <c r="D51" s="19"/>
      <c r="E51" s="19">
        <v>3660</v>
      </c>
      <c r="F51" s="19"/>
    </row>
    <row r="52" spans="1:6" x14ac:dyDescent="0.25">
      <c r="A52" s="14" t="s">
        <v>53</v>
      </c>
      <c r="B52" s="21"/>
      <c r="C52" s="19"/>
      <c r="D52" s="19">
        <v>5400</v>
      </c>
      <c r="E52" s="19">
        <v>2700</v>
      </c>
      <c r="F52" s="19"/>
    </row>
    <row r="53" spans="1:6" x14ac:dyDescent="0.25">
      <c r="A53" s="14" t="s">
        <v>54</v>
      </c>
      <c r="B53" s="21">
        <v>1383</v>
      </c>
      <c r="C53" s="19">
        <v>817.91</v>
      </c>
      <c r="D53" s="19"/>
      <c r="E53" s="19">
        <v>178</v>
      </c>
      <c r="F53" s="19"/>
    </row>
    <row r="54" spans="1:6" x14ac:dyDescent="0.25">
      <c r="A54" s="14" t="s">
        <v>55</v>
      </c>
      <c r="B54" s="15">
        <v>796.39</v>
      </c>
      <c r="C54" s="15">
        <v>732.72</v>
      </c>
      <c r="D54" s="15">
        <v>800</v>
      </c>
      <c r="E54" s="15">
        <v>651</v>
      </c>
      <c r="F54" s="15">
        <v>800</v>
      </c>
    </row>
    <row r="55" spans="1:6" x14ac:dyDescent="0.25">
      <c r="A55" s="16" t="s">
        <v>56</v>
      </c>
      <c r="B55" s="17">
        <f>SUM(B56:B64)</f>
        <v>263358.62</v>
      </c>
      <c r="C55" s="13">
        <f>SUM(C56:C64)</f>
        <v>305447.13</v>
      </c>
      <c r="D55" s="13">
        <f>SUM(D56:D64)</f>
        <v>275688</v>
      </c>
      <c r="E55" s="13">
        <v>303137</v>
      </c>
      <c r="F55" s="12">
        <f>SUM(F56:F64)</f>
        <v>317190</v>
      </c>
    </row>
    <row r="56" spans="1:6" x14ac:dyDescent="0.25">
      <c r="A56" s="14" t="s">
        <v>56</v>
      </c>
      <c r="B56" s="21">
        <v>34966.78</v>
      </c>
      <c r="C56" s="19">
        <v>49823.98</v>
      </c>
      <c r="D56" s="19">
        <v>50000</v>
      </c>
      <c r="E56" s="19">
        <v>76101</v>
      </c>
      <c r="F56" s="19">
        <v>50000</v>
      </c>
    </row>
    <row r="57" spans="1:6" x14ac:dyDescent="0.25">
      <c r="A57" s="14" t="s">
        <v>57</v>
      </c>
      <c r="B57" s="21"/>
      <c r="C57" s="19"/>
      <c r="D57" s="19">
        <v>7000</v>
      </c>
      <c r="E57" s="19"/>
      <c r="F57" s="19">
        <v>7000</v>
      </c>
    </row>
    <row r="58" spans="1:6" x14ac:dyDescent="0.25">
      <c r="A58" s="14" t="s">
        <v>58</v>
      </c>
      <c r="B58" s="21">
        <v>99.79</v>
      </c>
      <c r="C58" s="19">
        <v>110.39</v>
      </c>
      <c r="D58" s="19"/>
      <c r="E58" s="19">
        <v>1744</v>
      </c>
      <c r="F58" s="19">
        <v>100</v>
      </c>
    </row>
    <row r="59" spans="1:6" x14ac:dyDescent="0.25">
      <c r="A59" s="14" t="s">
        <v>59</v>
      </c>
      <c r="B59" s="21">
        <v>48.97</v>
      </c>
      <c r="C59" s="19">
        <v>9213.81</v>
      </c>
      <c r="D59" s="19">
        <v>5000</v>
      </c>
      <c r="E59" s="19">
        <v>34105</v>
      </c>
      <c r="F59" s="19">
        <v>5000</v>
      </c>
    </row>
    <row r="60" spans="1:6" x14ac:dyDescent="0.25">
      <c r="A60" s="14" t="s">
        <v>60</v>
      </c>
      <c r="B60" s="21">
        <v>10669.08</v>
      </c>
      <c r="C60" s="19">
        <v>5560.16</v>
      </c>
      <c r="D60" s="19"/>
      <c r="E60" s="19"/>
      <c r="F60" s="19"/>
    </row>
    <row r="61" spans="1:6" x14ac:dyDescent="0.25">
      <c r="A61" s="14" t="s">
        <v>61</v>
      </c>
      <c r="B61" s="21">
        <v>7770.01</v>
      </c>
      <c r="C61" s="19">
        <v>12982.13</v>
      </c>
      <c r="D61" s="19">
        <v>11000</v>
      </c>
      <c r="E61" s="19">
        <v>9012</v>
      </c>
      <c r="F61" s="19">
        <v>11000</v>
      </c>
    </row>
    <row r="62" spans="1:6" x14ac:dyDescent="0.25">
      <c r="A62" s="14" t="s">
        <v>62</v>
      </c>
      <c r="B62" s="21">
        <v>315.70999999999998</v>
      </c>
      <c r="C62" s="19">
        <v>458.6</v>
      </c>
      <c r="D62" s="19">
        <v>500</v>
      </c>
      <c r="E62" s="19">
        <v>351</v>
      </c>
      <c r="F62" s="19">
        <v>500</v>
      </c>
    </row>
    <row r="63" spans="1:6" x14ac:dyDescent="0.25">
      <c r="A63" s="14" t="s">
        <v>63</v>
      </c>
      <c r="B63" s="21">
        <v>207878.28</v>
      </c>
      <c r="C63" s="19">
        <v>225688.06</v>
      </c>
      <c r="D63" s="19">
        <v>200578</v>
      </c>
      <c r="E63" s="19">
        <v>181824</v>
      </c>
      <c r="F63" s="19">
        <v>243590</v>
      </c>
    </row>
    <row r="64" spans="1:6" x14ac:dyDescent="0.25">
      <c r="A64" s="14" t="s">
        <v>64</v>
      </c>
      <c r="B64" s="22">
        <v>1610</v>
      </c>
      <c r="C64" s="15">
        <v>1610</v>
      </c>
      <c r="D64" s="15">
        <v>1610</v>
      </c>
      <c r="E64" s="15"/>
      <c r="F64" s="15" t="s">
        <v>65</v>
      </c>
    </row>
    <row r="65" spans="1:6" x14ac:dyDescent="0.25">
      <c r="A65" s="31" t="s">
        <v>66</v>
      </c>
      <c r="B65" s="17">
        <f>SUM(B66:B111)</f>
        <v>3256396.7200000007</v>
      </c>
      <c r="C65" s="32">
        <f>SUM(C66:C111)</f>
        <v>3031887.91</v>
      </c>
      <c r="D65" s="32">
        <f>SUM(D66:D111)</f>
        <v>3314507</v>
      </c>
      <c r="E65" s="13">
        <v>3124678</v>
      </c>
      <c r="F65" s="12">
        <f>SUM(F66:F111)</f>
        <v>3356665</v>
      </c>
    </row>
    <row r="66" spans="1:6" x14ac:dyDescent="0.25">
      <c r="A66" s="14" t="s">
        <v>67</v>
      </c>
      <c r="B66" s="21">
        <v>3100</v>
      </c>
      <c r="C66" s="19"/>
      <c r="D66" s="21"/>
      <c r="E66" s="21"/>
      <c r="F66" s="27"/>
    </row>
    <row r="67" spans="1:6" x14ac:dyDescent="0.25">
      <c r="A67" s="14" t="s">
        <v>68</v>
      </c>
      <c r="B67" s="21">
        <v>12700.87</v>
      </c>
      <c r="C67" s="19">
        <v>9297.18</v>
      </c>
      <c r="D67" s="21"/>
      <c r="E67" s="21">
        <v>15716</v>
      </c>
      <c r="F67" s="27">
        <v>17715</v>
      </c>
    </row>
    <row r="68" spans="1:6" x14ac:dyDescent="0.25">
      <c r="A68" s="14" t="s">
        <v>69</v>
      </c>
      <c r="B68" s="21"/>
      <c r="C68" s="19">
        <v>35</v>
      </c>
      <c r="D68" s="21"/>
      <c r="E68" s="21">
        <v>213</v>
      </c>
      <c r="F68" s="27"/>
    </row>
    <row r="69" spans="1:6" x14ac:dyDescent="0.25">
      <c r="A69" s="14" t="s">
        <v>70</v>
      </c>
      <c r="B69" s="21">
        <v>1100</v>
      </c>
      <c r="C69" s="19"/>
      <c r="D69" s="21"/>
      <c r="E69" s="21"/>
      <c r="F69" s="27"/>
    </row>
    <row r="70" spans="1:6" x14ac:dyDescent="0.25">
      <c r="A70" s="14" t="s">
        <v>71</v>
      </c>
      <c r="B70" s="21">
        <v>5000</v>
      </c>
      <c r="C70" s="19"/>
      <c r="D70" s="21"/>
      <c r="E70" s="21"/>
      <c r="F70" s="27"/>
    </row>
    <row r="71" spans="1:6" x14ac:dyDescent="0.25">
      <c r="A71" s="14" t="s">
        <v>72</v>
      </c>
      <c r="B71" s="21">
        <v>2410</v>
      </c>
      <c r="C71" s="19">
        <v>986</v>
      </c>
      <c r="D71" s="21"/>
      <c r="E71" s="21">
        <v>886</v>
      </c>
      <c r="F71" s="27"/>
    </row>
    <row r="72" spans="1:6" x14ac:dyDescent="0.25">
      <c r="A72" s="14" t="s">
        <v>73</v>
      </c>
      <c r="B72" s="21"/>
      <c r="C72" s="19">
        <v>1000</v>
      </c>
      <c r="D72" s="21"/>
      <c r="E72" s="21"/>
      <c r="F72" s="27"/>
    </row>
    <row r="73" spans="1:6" x14ac:dyDescent="0.25">
      <c r="A73" s="14" t="s">
        <v>74</v>
      </c>
      <c r="B73" s="21"/>
      <c r="C73" s="19"/>
      <c r="D73" s="21">
        <v>7875</v>
      </c>
      <c r="E73" s="21">
        <v>7875</v>
      </c>
      <c r="F73" s="27"/>
    </row>
    <row r="74" spans="1:6" x14ac:dyDescent="0.25">
      <c r="A74" s="14" t="s">
        <v>75</v>
      </c>
      <c r="B74" s="21"/>
      <c r="C74" s="19">
        <v>11307.95</v>
      </c>
      <c r="D74" s="21"/>
      <c r="E74" s="21"/>
      <c r="F74" s="27"/>
    </row>
    <row r="75" spans="1:6" x14ac:dyDescent="0.25">
      <c r="A75" s="14" t="s">
        <v>76</v>
      </c>
      <c r="B75" s="21"/>
      <c r="C75" s="19">
        <v>1900</v>
      </c>
      <c r="D75" s="21">
        <v>248090</v>
      </c>
      <c r="E75" s="21"/>
      <c r="F75" s="27">
        <v>136120</v>
      </c>
    </row>
    <row r="76" spans="1:6" x14ac:dyDescent="0.25">
      <c r="A76" s="14" t="s">
        <v>77</v>
      </c>
      <c r="B76" s="21"/>
      <c r="C76" s="19"/>
      <c r="D76" s="21"/>
      <c r="E76" s="21"/>
      <c r="F76" s="33">
        <v>177690</v>
      </c>
    </row>
    <row r="77" spans="1:6" x14ac:dyDescent="0.25">
      <c r="A77" s="14" t="s">
        <v>78</v>
      </c>
      <c r="B77" s="21"/>
      <c r="C77" s="19">
        <v>200</v>
      </c>
      <c r="D77" s="21"/>
      <c r="E77" s="21">
        <v>40</v>
      </c>
      <c r="F77" s="27"/>
    </row>
    <row r="78" spans="1:6" x14ac:dyDescent="0.25">
      <c r="A78" s="14" t="s">
        <v>79</v>
      </c>
      <c r="B78" s="21"/>
      <c r="C78" s="19">
        <v>10000</v>
      </c>
      <c r="D78" s="21">
        <v>10000</v>
      </c>
      <c r="E78" s="21"/>
      <c r="F78" s="27"/>
    </row>
    <row r="79" spans="1:6" x14ac:dyDescent="0.25">
      <c r="A79" s="14" t="s">
        <v>388</v>
      </c>
      <c r="B79" s="21"/>
      <c r="C79" s="19"/>
      <c r="D79" s="21"/>
      <c r="E79" s="21">
        <v>2500</v>
      </c>
      <c r="F79" s="27"/>
    </row>
    <row r="80" spans="1:6" x14ac:dyDescent="0.25">
      <c r="A80" s="14" t="s">
        <v>80</v>
      </c>
      <c r="B80" s="21"/>
      <c r="C80" s="19"/>
      <c r="D80" s="21"/>
      <c r="E80" s="21">
        <v>3619</v>
      </c>
      <c r="F80" s="27">
        <v>3000</v>
      </c>
    </row>
    <row r="81" spans="1:6" x14ac:dyDescent="0.25">
      <c r="A81" s="14" t="s">
        <v>81</v>
      </c>
      <c r="B81" s="21"/>
      <c r="C81" s="19">
        <v>36247</v>
      </c>
      <c r="D81" s="21">
        <v>168060</v>
      </c>
      <c r="E81" s="21">
        <v>168060</v>
      </c>
      <c r="F81" s="19">
        <v>155440</v>
      </c>
    </row>
    <row r="82" spans="1:6" x14ac:dyDescent="0.25">
      <c r="A82" s="14" t="s">
        <v>82</v>
      </c>
      <c r="B82" s="21">
        <v>356253</v>
      </c>
      <c r="C82" s="19">
        <v>6668</v>
      </c>
      <c r="D82" s="21"/>
      <c r="E82" s="21"/>
      <c r="F82" s="34"/>
    </row>
    <row r="83" spans="1:6" x14ac:dyDescent="0.25">
      <c r="A83" s="14" t="s">
        <v>83</v>
      </c>
      <c r="B83" s="21">
        <v>13436.38</v>
      </c>
      <c r="C83" s="19">
        <v>12960.64</v>
      </c>
      <c r="D83" s="21">
        <v>12985</v>
      </c>
      <c r="E83" s="21">
        <v>12983</v>
      </c>
      <c r="F83" s="19">
        <v>13161</v>
      </c>
    </row>
    <row r="84" spans="1:6" x14ac:dyDescent="0.25">
      <c r="A84" s="30" t="s">
        <v>84</v>
      </c>
      <c r="B84" s="21">
        <v>2558685</v>
      </c>
      <c r="C84" s="19">
        <v>2527802</v>
      </c>
      <c r="D84" s="21">
        <v>2579140</v>
      </c>
      <c r="E84" s="21">
        <v>2596710</v>
      </c>
      <c r="F84" s="19">
        <v>2563711</v>
      </c>
    </row>
    <row r="85" spans="1:6" x14ac:dyDescent="0.25">
      <c r="A85" s="30" t="s">
        <v>85</v>
      </c>
      <c r="B85" s="21">
        <v>16643.39</v>
      </c>
      <c r="C85" s="19">
        <v>22041.919999999998</v>
      </c>
      <c r="D85" s="21">
        <v>21000</v>
      </c>
      <c r="E85" s="21">
        <v>21990</v>
      </c>
      <c r="F85" s="19">
        <v>21799</v>
      </c>
    </row>
    <row r="86" spans="1:6" x14ac:dyDescent="0.25">
      <c r="A86" s="30" t="s">
        <v>86</v>
      </c>
      <c r="B86" s="21">
        <v>11180.47</v>
      </c>
      <c r="C86" s="19">
        <v>11542.52</v>
      </c>
      <c r="D86" s="21">
        <v>11535</v>
      </c>
      <c r="E86" s="21">
        <v>11535</v>
      </c>
      <c r="F86" s="19">
        <v>11398</v>
      </c>
    </row>
    <row r="87" spans="1:6" x14ac:dyDescent="0.25">
      <c r="A87" s="30" t="s">
        <v>87</v>
      </c>
      <c r="B87" s="21">
        <v>1233.17</v>
      </c>
      <c r="C87" s="19">
        <v>1255.31</v>
      </c>
      <c r="D87" s="21">
        <v>1260</v>
      </c>
      <c r="E87" s="21">
        <v>1254</v>
      </c>
      <c r="F87" s="19">
        <v>1260</v>
      </c>
    </row>
    <row r="88" spans="1:6" x14ac:dyDescent="0.25">
      <c r="A88" s="30" t="s">
        <v>88</v>
      </c>
      <c r="B88" s="21">
        <v>2312.79</v>
      </c>
      <c r="C88" s="19">
        <v>2229.56</v>
      </c>
      <c r="D88" s="21">
        <v>2110</v>
      </c>
      <c r="E88" s="21">
        <v>2109</v>
      </c>
      <c r="F88" s="19">
        <v>2110</v>
      </c>
    </row>
    <row r="89" spans="1:6" x14ac:dyDescent="0.25">
      <c r="A89" s="30" t="s">
        <v>89</v>
      </c>
      <c r="B89" s="21">
        <v>7883.7</v>
      </c>
      <c r="C89" s="19">
        <v>7821.33</v>
      </c>
      <c r="D89" s="21">
        <v>7805</v>
      </c>
      <c r="E89" s="21">
        <v>7803</v>
      </c>
      <c r="F89" s="19">
        <v>7805</v>
      </c>
    </row>
    <row r="90" spans="1:6" x14ac:dyDescent="0.25">
      <c r="A90" s="30" t="s">
        <v>90</v>
      </c>
      <c r="B90" s="21">
        <v>37342</v>
      </c>
      <c r="C90" s="19">
        <v>38135</v>
      </c>
      <c r="D90" s="21">
        <v>39100</v>
      </c>
      <c r="E90" s="21">
        <v>22017</v>
      </c>
      <c r="F90" s="19">
        <v>39100</v>
      </c>
    </row>
    <row r="91" spans="1:6" x14ac:dyDescent="0.25">
      <c r="A91" s="30" t="s">
        <v>91</v>
      </c>
      <c r="B91" s="35">
        <v>132187.64000000001</v>
      </c>
      <c r="C91" s="19">
        <v>158161.88</v>
      </c>
      <c r="D91" s="21">
        <v>150547</v>
      </c>
      <c r="E91" s="21">
        <v>156103</v>
      </c>
      <c r="F91" s="19">
        <v>150056</v>
      </c>
    </row>
    <row r="92" spans="1:6" x14ac:dyDescent="0.25">
      <c r="A92" s="30" t="s">
        <v>92</v>
      </c>
      <c r="B92" s="21">
        <v>9036.5300000000007</v>
      </c>
      <c r="C92" s="19">
        <v>8376.73</v>
      </c>
      <c r="D92" s="21">
        <v>10000</v>
      </c>
      <c r="E92" s="21">
        <v>4645</v>
      </c>
      <c r="F92" s="19">
        <v>10000</v>
      </c>
    </row>
    <row r="93" spans="1:6" x14ac:dyDescent="0.25">
      <c r="A93" s="30" t="s">
        <v>93</v>
      </c>
      <c r="B93" s="21"/>
      <c r="C93" s="19">
        <v>288</v>
      </c>
      <c r="D93" s="21"/>
      <c r="E93" s="21">
        <v>598</v>
      </c>
      <c r="F93" s="19">
        <v>50</v>
      </c>
    </row>
    <row r="94" spans="1:6" x14ac:dyDescent="0.25">
      <c r="A94" s="30" t="s">
        <v>94</v>
      </c>
      <c r="B94" s="21"/>
      <c r="C94" s="19"/>
      <c r="D94" s="21"/>
      <c r="E94" s="21"/>
      <c r="F94" s="19">
        <v>250</v>
      </c>
    </row>
    <row r="95" spans="1:6" x14ac:dyDescent="0.25">
      <c r="A95" s="30" t="s">
        <v>95</v>
      </c>
      <c r="B95" s="21">
        <v>23900.27</v>
      </c>
      <c r="C95" s="19">
        <v>40280.629999999997</v>
      </c>
      <c r="D95" s="21">
        <v>35000</v>
      </c>
      <c r="E95" s="21">
        <v>38320</v>
      </c>
      <c r="F95" s="19">
        <v>35000</v>
      </c>
    </row>
    <row r="96" spans="1:6" x14ac:dyDescent="0.25">
      <c r="A96" s="30" t="s">
        <v>96</v>
      </c>
      <c r="B96" s="21">
        <v>3292.56</v>
      </c>
      <c r="C96" s="19">
        <v>76749.22</v>
      </c>
      <c r="D96" s="21"/>
      <c r="E96" s="21">
        <v>2569</v>
      </c>
      <c r="F96" s="19"/>
    </row>
    <row r="97" spans="1:6" x14ac:dyDescent="0.25">
      <c r="A97" s="30" t="s">
        <v>97</v>
      </c>
      <c r="B97" s="21">
        <v>13292</v>
      </c>
      <c r="C97" s="19"/>
      <c r="D97" s="21"/>
      <c r="E97" s="21"/>
      <c r="F97" s="19"/>
    </row>
    <row r="98" spans="1:6" x14ac:dyDescent="0.25">
      <c r="A98" s="30" t="s">
        <v>98</v>
      </c>
      <c r="B98" s="21"/>
      <c r="C98" s="19"/>
      <c r="D98" s="21"/>
      <c r="E98" s="21">
        <v>238</v>
      </c>
      <c r="F98" s="19"/>
    </row>
    <row r="99" spans="1:6" x14ac:dyDescent="0.25">
      <c r="A99" s="30" t="s">
        <v>99</v>
      </c>
      <c r="B99" s="21">
        <v>29311.43</v>
      </c>
      <c r="C99" s="19">
        <v>27202.04</v>
      </c>
      <c r="D99" s="21"/>
      <c r="E99" s="21">
        <v>15664</v>
      </c>
      <c r="F99" s="19"/>
    </row>
    <row r="100" spans="1:6" x14ac:dyDescent="0.25">
      <c r="A100" s="30" t="s">
        <v>100</v>
      </c>
      <c r="B100" s="21">
        <v>9295.52</v>
      </c>
      <c r="C100" s="19">
        <v>10000</v>
      </c>
      <c r="D100" s="21">
        <v>9000</v>
      </c>
      <c r="E100" s="21">
        <v>11500</v>
      </c>
      <c r="F100" s="19">
        <v>11000</v>
      </c>
    </row>
    <row r="101" spans="1:6" x14ac:dyDescent="0.25">
      <c r="A101" s="30" t="s">
        <v>385</v>
      </c>
      <c r="B101" s="21"/>
      <c r="C101" s="19"/>
      <c r="D101" s="21">
        <v>1000</v>
      </c>
      <c r="E101" s="21">
        <v>1000</v>
      </c>
      <c r="F101" s="19"/>
    </row>
    <row r="102" spans="1:6" x14ac:dyDescent="0.25">
      <c r="A102" s="30" t="s">
        <v>101</v>
      </c>
      <c r="B102" s="21">
        <v>2000</v>
      </c>
      <c r="C102" s="19"/>
      <c r="D102" s="21"/>
      <c r="E102" s="21"/>
      <c r="F102" s="19"/>
    </row>
    <row r="103" spans="1:6" x14ac:dyDescent="0.25">
      <c r="A103" s="30" t="s">
        <v>102</v>
      </c>
      <c r="B103" s="21"/>
      <c r="C103" s="19">
        <v>800</v>
      </c>
      <c r="D103" s="21"/>
      <c r="E103" s="21"/>
      <c r="F103" s="19"/>
    </row>
    <row r="104" spans="1:6" x14ac:dyDescent="0.25">
      <c r="A104" s="30" t="s">
        <v>103</v>
      </c>
      <c r="B104" s="21"/>
      <c r="C104" s="19">
        <v>700</v>
      </c>
      <c r="D104" s="21"/>
      <c r="E104" s="21">
        <v>430</v>
      </c>
      <c r="F104" s="19"/>
    </row>
    <row r="105" spans="1:6" x14ac:dyDescent="0.25">
      <c r="A105" s="30" t="s">
        <v>104</v>
      </c>
      <c r="B105" s="21">
        <v>3500</v>
      </c>
      <c r="C105" s="19">
        <v>2900</v>
      </c>
      <c r="D105" s="21"/>
      <c r="E105" s="21">
        <v>4500</v>
      </c>
      <c r="F105" s="19"/>
    </row>
    <row r="106" spans="1:6" x14ac:dyDescent="0.25">
      <c r="A106" s="30" t="s">
        <v>105</v>
      </c>
      <c r="B106" s="21">
        <v>400</v>
      </c>
      <c r="C106" s="19"/>
      <c r="D106" s="21"/>
      <c r="E106" s="21">
        <v>800</v>
      </c>
      <c r="F106" s="19"/>
    </row>
    <row r="107" spans="1:6" x14ac:dyDescent="0.25">
      <c r="A107" s="30" t="s">
        <v>106</v>
      </c>
      <c r="B107" s="21">
        <v>100</v>
      </c>
      <c r="C107" s="19"/>
      <c r="D107" s="21"/>
      <c r="E107" s="21"/>
      <c r="F107" s="19"/>
    </row>
    <row r="108" spans="1:6" x14ac:dyDescent="0.25">
      <c r="A108" s="30" t="s">
        <v>107</v>
      </c>
      <c r="B108" s="21">
        <v>400</v>
      </c>
      <c r="C108" s="19"/>
      <c r="D108" s="21"/>
      <c r="E108" s="21"/>
      <c r="F108" s="19"/>
    </row>
    <row r="109" spans="1:6" x14ac:dyDescent="0.25">
      <c r="A109" s="30" t="s">
        <v>108</v>
      </c>
      <c r="B109" s="21">
        <v>400</v>
      </c>
      <c r="C109" s="19"/>
      <c r="D109" s="21"/>
      <c r="E109" s="21"/>
      <c r="F109" s="19"/>
    </row>
    <row r="110" spans="1:6" x14ac:dyDescent="0.25">
      <c r="A110" s="30" t="s">
        <v>389</v>
      </c>
      <c r="B110" s="21"/>
      <c r="C110" s="19"/>
      <c r="D110" s="21"/>
      <c r="E110" s="21">
        <v>13000</v>
      </c>
      <c r="F110" s="19"/>
    </row>
    <row r="111" spans="1:6" ht="15.75" thickBot="1" x14ac:dyDescent="0.3">
      <c r="A111" s="36" t="s">
        <v>109</v>
      </c>
      <c r="B111" s="37"/>
      <c r="C111" s="38">
        <v>5000</v>
      </c>
      <c r="D111" s="37"/>
      <c r="E111" s="37"/>
      <c r="F111" s="38"/>
    </row>
    <row r="112" spans="1:6" ht="16.5" thickBot="1" x14ac:dyDescent="0.3">
      <c r="A112" s="5" t="s">
        <v>110</v>
      </c>
      <c r="B112" s="6">
        <f>B113+B118</f>
        <v>761844.80999999994</v>
      </c>
      <c r="C112" s="7">
        <f>C113+C118</f>
        <v>828632.72</v>
      </c>
      <c r="D112" s="7">
        <f>D113+D118</f>
        <v>3640369</v>
      </c>
      <c r="E112" s="7">
        <v>735941</v>
      </c>
      <c r="F112" s="7">
        <f>F113+F118</f>
        <v>4291701</v>
      </c>
    </row>
    <row r="113" spans="1:7" x14ac:dyDescent="0.25">
      <c r="A113" s="39" t="s">
        <v>111</v>
      </c>
      <c r="B113" s="10">
        <f>SUM(B114:B117)</f>
        <v>761844.80999999994</v>
      </c>
      <c r="C113" s="10">
        <f>SUM(C114:C117)</f>
        <v>407077.83</v>
      </c>
      <c r="D113" s="10">
        <f>SUM(D114:D117)</f>
        <v>806230</v>
      </c>
      <c r="E113" s="10">
        <v>373344</v>
      </c>
      <c r="F113" s="10">
        <f>SUM(F114:F117)</f>
        <v>678900</v>
      </c>
    </row>
    <row r="114" spans="1:7" x14ac:dyDescent="0.25">
      <c r="A114" s="14" t="s">
        <v>112</v>
      </c>
      <c r="B114" s="21">
        <v>436897.41</v>
      </c>
      <c r="C114" s="19">
        <v>268273.05</v>
      </c>
      <c r="D114" s="19">
        <v>198038</v>
      </c>
      <c r="E114" s="19">
        <v>162074</v>
      </c>
      <c r="F114" s="19">
        <v>160000</v>
      </c>
    </row>
    <row r="115" spans="1:7" x14ac:dyDescent="0.25">
      <c r="A115" s="30" t="s">
        <v>113</v>
      </c>
      <c r="B115" s="21">
        <v>9322.5400000000009</v>
      </c>
      <c r="C115" s="19">
        <v>24756.65</v>
      </c>
      <c r="D115" s="19">
        <v>39700</v>
      </c>
      <c r="E115" s="19">
        <v>39820</v>
      </c>
      <c r="F115" s="19">
        <v>30000</v>
      </c>
    </row>
    <row r="116" spans="1:7" x14ac:dyDescent="0.25">
      <c r="A116" s="30" t="s">
        <v>114</v>
      </c>
      <c r="B116" s="21"/>
      <c r="C116" s="19"/>
      <c r="D116" s="19">
        <v>5000</v>
      </c>
      <c r="E116" s="19">
        <v>4644</v>
      </c>
      <c r="F116" s="19"/>
    </row>
    <row r="117" spans="1:7" x14ac:dyDescent="0.25">
      <c r="A117" s="40" t="s">
        <v>115</v>
      </c>
      <c r="B117" s="22">
        <v>315624.86</v>
      </c>
      <c r="C117" s="15">
        <v>114048.13</v>
      </c>
      <c r="D117" s="15">
        <v>563492</v>
      </c>
      <c r="E117" s="15">
        <v>166805</v>
      </c>
      <c r="F117" s="15">
        <v>488900</v>
      </c>
      <c r="G117" s="126"/>
    </row>
    <row r="118" spans="1:7" x14ac:dyDescent="0.25">
      <c r="A118" s="41" t="s">
        <v>116</v>
      </c>
      <c r="B118" s="42">
        <f>SUM(B119:B128)</f>
        <v>0</v>
      </c>
      <c r="C118" s="42">
        <f>SUM(C119:C128)</f>
        <v>421554.89</v>
      </c>
      <c r="D118" s="42">
        <f>SUM(D119:D128)</f>
        <v>2834139</v>
      </c>
      <c r="E118" s="42">
        <v>362597</v>
      </c>
      <c r="F118" s="42">
        <f>SUM(F119:F128)</f>
        <v>3612801</v>
      </c>
    </row>
    <row r="119" spans="1:7" x14ac:dyDescent="0.25">
      <c r="A119" s="14" t="s">
        <v>117</v>
      </c>
      <c r="B119" s="21"/>
      <c r="C119" s="19">
        <v>13200</v>
      </c>
      <c r="D119" s="21"/>
      <c r="E119" s="21"/>
      <c r="F119" s="19"/>
    </row>
    <row r="120" spans="1:7" x14ac:dyDescent="0.25">
      <c r="A120" s="14" t="s">
        <v>118</v>
      </c>
      <c r="B120" s="21"/>
      <c r="C120" s="19">
        <v>218060.65</v>
      </c>
      <c r="D120" s="21"/>
      <c r="E120" s="21"/>
      <c r="F120" s="19"/>
    </row>
    <row r="121" spans="1:7" x14ac:dyDescent="0.25">
      <c r="A121" s="14" t="s">
        <v>119</v>
      </c>
      <c r="B121" s="21"/>
      <c r="C121" s="19"/>
      <c r="D121" s="21">
        <v>9000</v>
      </c>
      <c r="E121" s="21">
        <v>9000</v>
      </c>
      <c r="F121" s="19"/>
    </row>
    <row r="122" spans="1:7" x14ac:dyDescent="0.25">
      <c r="A122" s="14" t="s">
        <v>120</v>
      </c>
      <c r="B122" s="21"/>
      <c r="C122" s="19"/>
      <c r="D122" s="19">
        <v>30000</v>
      </c>
      <c r="E122" s="19">
        <v>27000</v>
      </c>
      <c r="F122" s="19"/>
    </row>
    <row r="123" spans="1:7" x14ac:dyDescent="0.25">
      <c r="A123" s="14" t="s">
        <v>121</v>
      </c>
      <c r="B123" s="21"/>
      <c r="C123" s="19"/>
      <c r="D123" s="21">
        <v>19950</v>
      </c>
      <c r="E123" s="21">
        <v>19924</v>
      </c>
      <c r="F123" s="19"/>
    </row>
    <row r="124" spans="1:7" x14ac:dyDescent="0.25">
      <c r="A124" s="14" t="s">
        <v>122</v>
      </c>
      <c r="B124" s="21"/>
      <c r="C124" s="19"/>
      <c r="D124" s="19">
        <v>306673</v>
      </c>
      <c r="E124" s="19">
        <v>306673</v>
      </c>
      <c r="F124" s="19"/>
    </row>
    <row r="125" spans="1:7" x14ac:dyDescent="0.25">
      <c r="A125" s="14" t="s">
        <v>123</v>
      </c>
      <c r="B125" s="21"/>
      <c r="C125" s="19"/>
      <c r="D125" s="19">
        <v>394135</v>
      </c>
      <c r="E125" s="19"/>
      <c r="F125" s="29">
        <v>771232</v>
      </c>
    </row>
    <row r="126" spans="1:7" x14ac:dyDescent="0.25">
      <c r="A126" s="14" t="s">
        <v>124</v>
      </c>
      <c r="B126" s="21"/>
      <c r="C126" s="19">
        <v>190294.24</v>
      </c>
      <c r="D126" s="19">
        <v>1048711</v>
      </c>
      <c r="E126" s="19"/>
      <c r="F126" s="29">
        <v>935777</v>
      </c>
      <c r="G126" s="126"/>
    </row>
    <row r="127" spans="1:7" x14ac:dyDescent="0.25">
      <c r="A127" s="14" t="s">
        <v>125</v>
      </c>
      <c r="B127" s="21"/>
      <c r="C127" s="19"/>
      <c r="D127" s="19"/>
      <c r="E127" s="19"/>
      <c r="F127" s="29">
        <v>59593</v>
      </c>
      <c r="G127" s="1"/>
    </row>
    <row r="128" spans="1:7" ht="15.75" thickBot="1" x14ac:dyDescent="0.3">
      <c r="A128" s="14" t="s">
        <v>126</v>
      </c>
      <c r="B128" s="37"/>
      <c r="C128" s="43"/>
      <c r="D128" s="19">
        <v>1025670</v>
      </c>
      <c r="E128" s="19"/>
      <c r="F128" s="29">
        <v>1846199</v>
      </c>
    </row>
    <row r="129" spans="1:7" ht="16.5" thickBot="1" x14ac:dyDescent="0.3">
      <c r="A129" s="44" t="s">
        <v>127</v>
      </c>
      <c r="B129" s="45">
        <f>SUM(B130:B131)</f>
        <v>1094060.6099999999</v>
      </c>
      <c r="C129" s="45">
        <f>SUM(C130:C131)</f>
        <v>353398.41</v>
      </c>
      <c r="D129" s="7">
        <f>SUM(D130:D131)</f>
        <v>574727</v>
      </c>
      <c r="E129" s="7">
        <v>574727</v>
      </c>
      <c r="F129" s="7">
        <f>SUM(F130:F131)</f>
        <v>476000</v>
      </c>
    </row>
    <row r="130" spans="1:7" x14ac:dyDescent="0.25">
      <c r="A130" s="14" t="s">
        <v>128</v>
      </c>
      <c r="B130" s="19">
        <v>277663</v>
      </c>
      <c r="C130" s="19">
        <v>97009.26</v>
      </c>
      <c r="D130" s="19">
        <v>144727</v>
      </c>
      <c r="E130" s="19">
        <v>144727</v>
      </c>
      <c r="F130" s="29">
        <v>76000</v>
      </c>
      <c r="G130" s="126"/>
    </row>
    <row r="131" spans="1:7" ht="15.75" thickBot="1" x14ac:dyDescent="0.3">
      <c r="A131" s="14" t="s">
        <v>129</v>
      </c>
      <c r="B131" s="38">
        <v>816397.61</v>
      </c>
      <c r="C131" s="38">
        <v>256389.15</v>
      </c>
      <c r="D131" s="38">
        <v>430000</v>
      </c>
      <c r="E131" s="38">
        <v>430000</v>
      </c>
      <c r="F131" s="38">
        <v>400000</v>
      </c>
    </row>
    <row r="132" spans="1:7" ht="16.5" thickBot="1" x14ac:dyDescent="0.3">
      <c r="A132" s="46" t="s">
        <v>130</v>
      </c>
      <c r="B132" s="47">
        <f>B112+B3+B129</f>
        <v>12467140.450000001</v>
      </c>
      <c r="C132" s="48">
        <f>C129+C112+C3</f>
        <v>12098829.43</v>
      </c>
      <c r="D132" s="48">
        <f>D3+D112+D129</f>
        <v>15903556</v>
      </c>
      <c r="E132" s="48">
        <v>12503222</v>
      </c>
      <c r="F132" s="48">
        <f>F3+F112+F129</f>
        <v>16458438</v>
      </c>
    </row>
    <row r="133" spans="1:7" x14ac:dyDescent="0.25">
      <c r="A133" s="49"/>
    </row>
  </sheetData>
  <sheetProtection selectLockedCells="1" selectUnlockedCells="1"/>
  <mergeCells count="1">
    <mergeCell ref="A1:F1"/>
  </mergeCells>
  <phoneticPr fontId="0" type="noConversion"/>
  <pageMargins left="0.70833333333333337" right="0.70833333333333337" top="0.74791666666666667" bottom="0.74791666666666667" header="0.51180555555555551" footer="0.51180555555555551"/>
  <pageSetup paperSize="9" scale="66" firstPageNumber="0" fitToHeight="0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306"/>
  <sheetViews>
    <sheetView topLeftCell="B1" workbookViewId="0">
      <pane xSplit="2" ySplit="9" topLeftCell="J130" activePane="bottomRight" state="frozen"/>
      <selection activeCell="B1" sqref="B1"/>
      <selection pane="topRight" activeCell="L1" sqref="L1"/>
      <selection pane="bottomLeft" activeCell="B157" sqref="B157"/>
      <selection pane="bottomRight" activeCell="R9" sqref="R9"/>
    </sheetView>
  </sheetViews>
  <sheetFormatPr defaultRowHeight="12.75" x14ac:dyDescent="0.2"/>
  <cols>
    <col min="1" max="1" width="0" style="50" hidden="1" customWidth="1"/>
    <col min="2" max="2" width="18.85546875" style="50" customWidth="1"/>
    <col min="3" max="3" width="52.28515625" style="50" customWidth="1"/>
    <col min="4" max="4" width="11.7109375" style="51" customWidth="1"/>
    <col min="5" max="5" width="11.42578125" style="51" customWidth="1"/>
    <col min="6" max="7" width="9.140625" style="50"/>
    <col min="8" max="9" width="10.140625" style="50" customWidth="1"/>
    <col min="10" max="11" width="9.140625" style="50"/>
    <col min="12" max="13" width="12.7109375" style="52" customWidth="1"/>
    <col min="14" max="14" width="11.7109375" style="53" customWidth="1"/>
    <col min="15" max="19" width="10.140625" style="53" customWidth="1"/>
    <col min="20" max="21" width="12.7109375" style="52" customWidth="1"/>
    <col min="22" max="22" width="11.7109375" style="53" customWidth="1"/>
    <col min="23" max="23" width="10.140625" style="53" customWidth="1"/>
    <col min="24" max="16384" width="9.140625" style="50"/>
  </cols>
  <sheetData>
    <row r="1" spans="1:23" x14ac:dyDescent="0.2">
      <c r="A1" s="54"/>
      <c r="E1" s="52"/>
    </row>
    <row r="2" spans="1:23" ht="15.75" x14ac:dyDescent="0.25">
      <c r="A2" s="54"/>
      <c r="B2" s="55"/>
      <c r="D2" s="56"/>
      <c r="E2" s="56"/>
      <c r="F2" s="57"/>
      <c r="L2" s="58"/>
      <c r="M2" s="58"/>
      <c r="N2" s="59"/>
      <c r="O2" s="60"/>
      <c r="P2" s="60"/>
      <c r="Q2" s="60"/>
      <c r="R2" s="60"/>
      <c r="S2" s="60"/>
      <c r="T2" s="58"/>
      <c r="U2" s="58"/>
      <c r="V2" s="59"/>
      <c r="W2" s="60"/>
    </row>
    <row r="3" spans="1:23" ht="18" x14ac:dyDescent="0.25">
      <c r="A3" s="61"/>
      <c r="B3" s="62" t="s">
        <v>131</v>
      </c>
      <c r="C3" s="62"/>
      <c r="D3" s="62"/>
      <c r="E3" s="62"/>
      <c r="L3" s="53"/>
      <c r="M3" s="53"/>
      <c r="T3" s="53"/>
      <c r="U3" s="53"/>
    </row>
    <row r="4" spans="1:23" ht="13.5" thickBot="1" x14ac:dyDescent="0.25">
      <c r="A4" s="61"/>
      <c r="C4" s="63"/>
      <c r="D4" s="52"/>
      <c r="E4" s="52"/>
      <c r="F4" s="53"/>
      <c r="H4" s="53"/>
    </row>
    <row r="5" spans="1:23" ht="13.5" thickBot="1" x14ac:dyDescent="0.25">
      <c r="A5" s="61"/>
      <c r="D5" s="716" t="s">
        <v>132</v>
      </c>
      <c r="E5" s="716"/>
      <c r="F5" s="716"/>
      <c r="G5" s="716"/>
      <c r="H5" s="717" t="s">
        <v>133</v>
      </c>
      <c r="I5" s="717"/>
      <c r="J5" s="717"/>
      <c r="K5" s="717"/>
      <c r="L5" s="711" t="s">
        <v>2</v>
      </c>
      <c r="M5" s="711"/>
      <c r="N5" s="711"/>
      <c r="O5" s="711"/>
      <c r="P5" s="711" t="s">
        <v>391</v>
      </c>
      <c r="Q5" s="711"/>
      <c r="R5" s="711"/>
      <c r="S5" s="711"/>
      <c r="T5" s="711" t="s">
        <v>387</v>
      </c>
      <c r="U5" s="711"/>
      <c r="V5" s="711"/>
      <c r="W5" s="711"/>
    </row>
    <row r="6" spans="1:23" ht="12.75" customHeight="1" thickBot="1" x14ac:dyDescent="0.25">
      <c r="A6" s="61"/>
      <c r="B6" s="713" t="s">
        <v>134</v>
      </c>
      <c r="C6" s="713"/>
      <c r="D6" s="129" t="s">
        <v>135</v>
      </c>
      <c r="E6" s="714" t="s">
        <v>136</v>
      </c>
      <c r="F6" s="714"/>
      <c r="G6" s="714"/>
      <c r="H6" s="129" t="s">
        <v>135</v>
      </c>
      <c r="I6" s="715" t="s">
        <v>137</v>
      </c>
      <c r="J6" s="715"/>
      <c r="K6" s="715"/>
      <c r="L6" s="130" t="s">
        <v>135</v>
      </c>
      <c r="M6" s="712" t="s">
        <v>138</v>
      </c>
      <c r="N6" s="712"/>
      <c r="O6" s="712"/>
      <c r="P6" s="130" t="s">
        <v>135</v>
      </c>
      <c r="Q6" s="712" t="s">
        <v>138</v>
      </c>
      <c r="R6" s="712"/>
      <c r="S6" s="712"/>
      <c r="T6" s="130" t="s">
        <v>135</v>
      </c>
      <c r="U6" s="712" t="s">
        <v>139</v>
      </c>
      <c r="V6" s="712"/>
      <c r="W6" s="712"/>
    </row>
    <row r="7" spans="1:23" ht="24.75" thickBot="1" x14ac:dyDescent="0.25">
      <c r="A7" s="61"/>
      <c r="B7" s="713"/>
      <c r="C7" s="713"/>
      <c r="D7" s="131" t="s">
        <v>140</v>
      </c>
      <c r="E7" s="132" t="s">
        <v>141</v>
      </c>
      <c r="F7" s="133" t="s">
        <v>142</v>
      </c>
      <c r="G7" s="134" t="s">
        <v>143</v>
      </c>
      <c r="H7" s="131" t="s">
        <v>144</v>
      </c>
      <c r="I7" s="132" t="s">
        <v>141</v>
      </c>
      <c r="J7" s="133" t="s">
        <v>142</v>
      </c>
      <c r="K7" s="135" t="s">
        <v>143</v>
      </c>
      <c r="L7" s="136" t="s">
        <v>145</v>
      </c>
      <c r="M7" s="137" t="s">
        <v>141</v>
      </c>
      <c r="N7" s="138" t="s">
        <v>142</v>
      </c>
      <c r="O7" s="139" t="s">
        <v>143</v>
      </c>
      <c r="P7" s="136" t="s">
        <v>145</v>
      </c>
      <c r="Q7" s="137" t="s">
        <v>141</v>
      </c>
      <c r="R7" s="138" t="s">
        <v>142</v>
      </c>
      <c r="S7" s="139" t="s">
        <v>143</v>
      </c>
      <c r="T7" s="136" t="s">
        <v>146</v>
      </c>
      <c r="U7" s="137" t="s">
        <v>141</v>
      </c>
      <c r="V7" s="138" t="s">
        <v>142</v>
      </c>
      <c r="W7" s="139" t="s">
        <v>143</v>
      </c>
    </row>
    <row r="8" spans="1:23" ht="24" customHeight="1" thickBot="1" x14ac:dyDescent="0.25">
      <c r="A8" s="61"/>
      <c r="B8" s="140" t="s">
        <v>147</v>
      </c>
      <c r="C8" s="141"/>
      <c r="D8" s="142" t="e">
        <f>E8+F8+G8</f>
        <v>#REF!</v>
      </c>
      <c r="E8" s="143" t="e">
        <f>E10+E24+E38+E48+E54+E70+E78+E93+E97+E120+E130+E139+E151+E174+E175</f>
        <v>#REF!</v>
      </c>
      <c r="F8" s="143" t="e">
        <f>F10+F24+F38+F48+F54+F70+F78+F93+F97+F120+F130+F139+F151+F174+F175</f>
        <v>#REF!</v>
      </c>
      <c r="G8" s="144" t="e">
        <f>G10+G24+G38+G48+G54+G70+G78+G93+G97+G120+G130+G139+G151+G174+G175</f>
        <v>#REF!</v>
      </c>
      <c r="H8" s="142" t="e">
        <f>I8+J8+K8</f>
        <v>#REF!</v>
      </c>
      <c r="I8" s="143" t="e">
        <f>I10+I24+I38+I48+I54+I70+I78+I93+I97+I120+I130+I139+I151+I174+I175</f>
        <v>#REF!</v>
      </c>
      <c r="J8" s="143" t="e">
        <f>J10+J24+J38+J48+J54+J70+J78+J93+J97+J120+J130+J139+J151+J174+J175</f>
        <v>#REF!</v>
      </c>
      <c r="K8" s="145" t="e">
        <f>K10+K24+K38+K48+K54+K70+K78+K93+K97+K120+K130+K139+K151+K174+K175</f>
        <v>#REF!</v>
      </c>
      <c r="L8" s="146" t="e">
        <f>SUM(M8:O8)</f>
        <v>#REF!</v>
      </c>
      <c r="M8" s="143" t="e">
        <f>M10+M24+M38+M48+M54+M70+M78+M93+M97+M120+M130+M139+M151+M174+M175</f>
        <v>#REF!</v>
      </c>
      <c r="N8" s="143" t="e">
        <f>N10+N24+N38+N48+N54+N70+N78+N93+N97+N120+N130+N139+N151+N174+N175</f>
        <v>#REF!</v>
      </c>
      <c r="O8" s="145" t="e">
        <f>O10+O24+O38+O48+O54+O70+O78+O93+O97+O120+O130+O139+O151+O174+O175</f>
        <v>#REF!</v>
      </c>
      <c r="P8" s="146">
        <v>12339862.450000001</v>
      </c>
      <c r="Q8" s="143">
        <v>10730799.140000001</v>
      </c>
      <c r="R8" s="143">
        <v>957999</v>
      </c>
      <c r="S8" s="145">
        <v>654683.57999999996</v>
      </c>
      <c r="T8" s="146" t="e">
        <f>SUM(U8:W8)</f>
        <v>#REF!</v>
      </c>
      <c r="U8" s="143" t="e">
        <f>U10+U24+U38+U48+U54+U70+U78+U93+U97+U120+U130+U139+U151+U174+U175</f>
        <v>#REF!</v>
      </c>
      <c r="V8" s="143" t="e">
        <f>V10+V24+V38+V48+V54+V70+V78+V93+V97+V120+V130+V139+V151+V174+V175</f>
        <v>#REF!</v>
      </c>
      <c r="W8" s="145" t="e">
        <f>W10+W24+W38+W48+W54+W70+W78+W93+W97+W120+W130+W139+W151+W174+W175</f>
        <v>#REF!</v>
      </c>
    </row>
    <row r="9" spans="1:23" ht="13.5" thickBot="1" x14ac:dyDescent="0.25">
      <c r="A9" s="61"/>
      <c r="B9" s="64" t="s">
        <v>148</v>
      </c>
      <c r="C9" s="65"/>
      <c r="D9" s="66"/>
      <c r="E9" s="67"/>
      <c r="F9" s="68"/>
      <c r="G9" s="67"/>
      <c r="H9" s="67"/>
      <c r="I9" s="67"/>
      <c r="J9" s="67"/>
      <c r="K9" s="67"/>
      <c r="L9" s="66"/>
      <c r="M9" s="69"/>
      <c r="N9" s="68"/>
      <c r="O9" s="69"/>
      <c r="P9" s="248"/>
      <c r="Q9" s="249"/>
      <c r="R9" s="250"/>
      <c r="S9" s="249"/>
      <c r="T9" s="66"/>
      <c r="U9" s="69"/>
      <c r="V9" s="68"/>
      <c r="W9" s="69"/>
    </row>
    <row r="10" spans="1:23" ht="14.25" x14ac:dyDescent="0.2">
      <c r="A10" s="61"/>
      <c r="B10" s="147" t="s">
        <v>149</v>
      </c>
      <c r="C10" s="148"/>
      <c r="D10" s="149">
        <f t="shared" ref="D10:W10" si="0">D11+D16+D20+D21+D22+D23</f>
        <v>249041</v>
      </c>
      <c r="E10" s="150">
        <f t="shared" si="0"/>
        <v>202089</v>
      </c>
      <c r="F10" s="150">
        <f t="shared" si="0"/>
        <v>46952</v>
      </c>
      <c r="G10" s="151">
        <f t="shared" si="0"/>
        <v>0</v>
      </c>
      <c r="H10" s="149">
        <f>H11+H16+H20+H21+H22+H23-1</f>
        <v>182685</v>
      </c>
      <c r="I10" s="150">
        <f t="shared" si="0"/>
        <v>169377</v>
      </c>
      <c r="J10" s="150">
        <f t="shared" si="0"/>
        <v>13309</v>
      </c>
      <c r="K10" s="152">
        <f t="shared" si="0"/>
        <v>0</v>
      </c>
      <c r="L10" s="153" t="e">
        <f t="shared" si="0"/>
        <v>#REF!</v>
      </c>
      <c r="M10" s="150" t="e">
        <f t="shared" si="0"/>
        <v>#REF!</v>
      </c>
      <c r="N10" s="150" t="e">
        <f t="shared" si="0"/>
        <v>#REF!</v>
      </c>
      <c r="O10" s="152" t="e">
        <f t="shared" si="0"/>
        <v>#REF!</v>
      </c>
      <c r="P10" s="211">
        <v>167746.69</v>
      </c>
      <c r="Q10" s="212">
        <v>166090.16</v>
      </c>
      <c r="R10" s="212">
        <v>1656.53</v>
      </c>
      <c r="S10" s="213">
        <v>0</v>
      </c>
      <c r="T10" s="153">
        <f t="shared" si="0"/>
        <v>202120</v>
      </c>
      <c r="U10" s="150">
        <f t="shared" si="0"/>
        <v>179552</v>
      </c>
      <c r="V10" s="150">
        <f t="shared" si="0"/>
        <v>22568</v>
      </c>
      <c r="W10" s="152">
        <f t="shared" si="0"/>
        <v>0</v>
      </c>
    </row>
    <row r="11" spans="1:23" ht="15.75" x14ac:dyDescent="0.25">
      <c r="A11" s="61"/>
      <c r="B11" s="169" t="s">
        <v>150</v>
      </c>
      <c r="C11" s="170" t="s">
        <v>151</v>
      </c>
      <c r="D11" s="171">
        <f>SUM(D12:D15)</f>
        <v>114308</v>
      </c>
      <c r="E11" s="172">
        <f>SUM(E12:E15)</f>
        <v>114308</v>
      </c>
      <c r="F11" s="172">
        <f>SUM(F12:F15)</f>
        <v>0</v>
      </c>
      <c r="G11" s="173">
        <f>SUM(G12:G15)</f>
        <v>0</v>
      </c>
      <c r="H11" s="171">
        <f t="shared" ref="H11:W11" si="1">SUM(H12:H15)</f>
        <v>84347</v>
      </c>
      <c r="I11" s="172">
        <f t="shared" si="1"/>
        <v>84347</v>
      </c>
      <c r="J11" s="172">
        <f t="shared" si="1"/>
        <v>0</v>
      </c>
      <c r="K11" s="174">
        <f t="shared" si="1"/>
        <v>0</v>
      </c>
      <c r="L11" s="175" t="e">
        <f t="shared" si="1"/>
        <v>#REF!</v>
      </c>
      <c r="M11" s="172" t="e">
        <f t="shared" si="1"/>
        <v>#REF!</v>
      </c>
      <c r="N11" s="172" t="e">
        <f t="shared" si="1"/>
        <v>#REF!</v>
      </c>
      <c r="O11" s="174" t="e">
        <f t="shared" si="1"/>
        <v>#REF!</v>
      </c>
      <c r="P11" s="214">
        <v>92823.26</v>
      </c>
      <c r="Q11" s="215">
        <v>92823.26</v>
      </c>
      <c r="R11" s="215">
        <v>0</v>
      </c>
      <c r="S11" s="216">
        <v>0</v>
      </c>
      <c r="T11" s="175">
        <f t="shared" si="1"/>
        <v>100632</v>
      </c>
      <c r="U11" s="172">
        <f t="shared" si="1"/>
        <v>100632</v>
      </c>
      <c r="V11" s="172">
        <f t="shared" si="1"/>
        <v>0</v>
      </c>
      <c r="W11" s="174">
        <f t="shared" si="1"/>
        <v>0</v>
      </c>
    </row>
    <row r="12" spans="1:23" ht="15.75" x14ac:dyDescent="0.25">
      <c r="A12" s="61"/>
      <c r="B12" s="70">
        <v>1</v>
      </c>
      <c r="C12" s="71" t="s">
        <v>152</v>
      </c>
      <c r="D12" s="72">
        <f>SUM(E12:G12)</f>
        <v>49611</v>
      </c>
      <c r="E12" s="73">
        <v>49611</v>
      </c>
      <c r="F12" s="73"/>
      <c r="G12" s="74"/>
      <c r="H12" s="72">
        <f>SUM(I12:K12)</f>
        <v>38616</v>
      </c>
      <c r="I12" s="73">
        <v>38616</v>
      </c>
      <c r="J12" s="73"/>
      <c r="K12" s="75"/>
      <c r="L12" s="76" t="e">
        <f>SUM(M12:O12)</f>
        <v>#REF!</v>
      </c>
      <c r="M12" s="73" t="e">
        <f>'[2]1.Plánovanie, manažment a kontr'!#REF!</f>
        <v>#REF!</v>
      </c>
      <c r="N12" s="73" t="e">
        <f>'[2]1.Plánovanie, manažment a kontr'!#REF!</f>
        <v>#REF!</v>
      </c>
      <c r="O12" s="75" t="e">
        <f>'[2]1.Plánovanie, manažment a kontr'!#REF!</f>
        <v>#REF!</v>
      </c>
      <c r="P12" s="214">
        <v>38175.74</v>
      </c>
      <c r="Q12" s="217">
        <v>38175.74</v>
      </c>
      <c r="R12" s="217">
        <v>0</v>
      </c>
      <c r="S12" s="218">
        <v>0</v>
      </c>
      <c r="T12" s="76">
        <f>SUM(U12:W12)</f>
        <v>39379</v>
      </c>
      <c r="U12" s="73">
        <f>'[2]1.Plánovanie, manažment a kontr'!$H$5</f>
        <v>39379</v>
      </c>
      <c r="V12" s="73">
        <f>'[2]1.Plánovanie, manažment a kontr'!$I$5</f>
        <v>0</v>
      </c>
      <c r="W12" s="75">
        <f>'[2]1.Plánovanie, manažment a kontr'!$J$5</f>
        <v>0</v>
      </c>
    </row>
    <row r="13" spans="1:23" ht="15.75" x14ac:dyDescent="0.25">
      <c r="A13" s="77"/>
      <c r="B13" s="70">
        <v>2</v>
      </c>
      <c r="C13" s="71" t="s">
        <v>153</v>
      </c>
      <c r="D13" s="72">
        <f>SUM(E13:G13)</f>
        <v>26900</v>
      </c>
      <c r="E13" s="73">
        <v>26900</v>
      </c>
      <c r="F13" s="73"/>
      <c r="G13" s="74"/>
      <c r="H13" s="72">
        <f>SUM(I13:K13)</f>
        <v>21177</v>
      </c>
      <c r="I13" s="73">
        <v>21177</v>
      </c>
      <c r="J13" s="73"/>
      <c r="K13" s="75"/>
      <c r="L13" s="76" t="e">
        <f>SUM(M13:O13)</f>
        <v>#REF!</v>
      </c>
      <c r="M13" s="73" t="e">
        <f>'[2]1.Plánovanie, manažment a kontr'!#REF!</f>
        <v>#REF!</v>
      </c>
      <c r="N13" s="73" t="e">
        <f>'[2]1.Plánovanie, manažment a kontr'!#REF!</f>
        <v>#REF!</v>
      </c>
      <c r="O13" s="75" t="e">
        <f>'[2]1.Plánovanie, manažment a kontr'!#REF!</f>
        <v>#REF!</v>
      </c>
      <c r="P13" s="214">
        <v>26838.14</v>
      </c>
      <c r="Q13" s="217">
        <v>26838.14</v>
      </c>
      <c r="R13" s="217">
        <v>0</v>
      </c>
      <c r="S13" s="218">
        <v>0</v>
      </c>
      <c r="T13" s="76">
        <f>SUM(U13:W13)</f>
        <v>26321</v>
      </c>
      <c r="U13" s="73">
        <f>'[2]1.Plánovanie, manažment a kontr'!$H$16</f>
        <v>26321</v>
      </c>
      <c r="V13" s="73">
        <f>'[2]1.Plánovanie, manažment a kontr'!$I$16</f>
        <v>0</v>
      </c>
      <c r="W13" s="75">
        <f>'[2]1.Plánovanie, manažment a kontr'!$J$16</f>
        <v>0</v>
      </c>
    </row>
    <row r="14" spans="1:23" ht="15.75" x14ac:dyDescent="0.25">
      <c r="A14" s="77"/>
      <c r="B14" s="70">
        <v>3</v>
      </c>
      <c r="C14" s="71" t="s">
        <v>154</v>
      </c>
      <c r="D14" s="72">
        <f>SUM(E14:G14)</f>
        <v>37797</v>
      </c>
      <c r="E14" s="73">
        <v>37797</v>
      </c>
      <c r="F14" s="73"/>
      <c r="G14" s="74"/>
      <c r="H14" s="72">
        <f>SUM(I14:K14)</f>
        <v>24554</v>
      </c>
      <c r="I14" s="73">
        <v>24554</v>
      </c>
      <c r="J14" s="73"/>
      <c r="K14" s="75"/>
      <c r="L14" s="76" t="e">
        <f>SUM(M14:O14)</f>
        <v>#REF!</v>
      </c>
      <c r="M14" s="73" t="e">
        <f>'[2]1.Plánovanie, manažment a kontr'!#REF!</f>
        <v>#REF!</v>
      </c>
      <c r="N14" s="73" t="e">
        <f>'[2]1.Plánovanie, manažment a kontr'!#REF!</f>
        <v>#REF!</v>
      </c>
      <c r="O14" s="75" t="e">
        <f>'[2]1.Plánovanie, manažment a kontr'!#REF!</f>
        <v>#REF!</v>
      </c>
      <c r="P14" s="214">
        <v>27809.38</v>
      </c>
      <c r="Q14" s="217">
        <v>27809.38</v>
      </c>
      <c r="R14" s="217">
        <v>0</v>
      </c>
      <c r="S14" s="218">
        <v>0</v>
      </c>
      <c r="T14" s="76">
        <f>SUM(U14:W14)</f>
        <v>34932</v>
      </c>
      <c r="U14" s="73">
        <f>'[2]1.Plánovanie, manažment a kontr'!$H$27</f>
        <v>34932</v>
      </c>
      <c r="V14" s="73">
        <f>'[2]1.Plánovanie, manažment a kontr'!$I$27</f>
        <v>0</v>
      </c>
      <c r="W14" s="75">
        <f>'[2]1.Plánovanie, manažment a kontr'!$J$27</f>
        <v>0</v>
      </c>
    </row>
    <row r="15" spans="1:23" ht="15.75" x14ac:dyDescent="0.25">
      <c r="A15" s="77"/>
      <c r="B15" s="70">
        <v>4</v>
      </c>
      <c r="C15" s="71" t="s">
        <v>155</v>
      </c>
      <c r="D15" s="72">
        <f>SUM(E15:G15)</f>
        <v>0</v>
      </c>
      <c r="E15" s="73"/>
      <c r="F15" s="73"/>
      <c r="G15" s="74"/>
      <c r="H15" s="72">
        <f>SUM(I15:K15)</f>
        <v>0</v>
      </c>
      <c r="I15" s="73">
        <v>0</v>
      </c>
      <c r="J15" s="73"/>
      <c r="K15" s="75"/>
      <c r="L15" s="76" t="e">
        <f>SUM(M15:O15)</f>
        <v>#REF!</v>
      </c>
      <c r="M15" s="73" t="e">
        <f>'[2]1.Plánovanie, manažment a kontr'!#REF!</f>
        <v>#REF!</v>
      </c>
      <c r="N15" s="73" t="e">
        <f>'[2]1.Plánovanie, manažment a kontr'!#REF!</f>
        <v>#REF!</v>
      </c>
      <c r="O15" s="75" t="e">
        <f>'[2]1.Plánovanie, manažment a kontr'!#REF!</f>
        <v>#REF!</v>
      </c>
      <c r="P15" s="214">
        <v>0</v>
      </c>
      <c r="Q15" s="217">
        <v>0</v>
      </c>
      <c r="R15" s="217">
        <v>0</v>
      </c>
      <c r="S15" s="218">
        <v>0</v>
      </c>
      <c r="T15" s="76">
        <f>SUM(U15:W15)</f>
        <v>0</v>
      </c>
      <c r="U15" s="73">
        <f>'[2]1.Plánovanie, manažment a kontr'!$H$31</f>
        <v>0</v>
      </c>
      <c r="V15" s="73">
        <f>'[2]1.Plánovanie, manažment a kontr'!$I$31</f>
        <v>0</v>
      </c>
      <c r="W15" s="75">
        <f>'[2]1.Plánovanie, manažment a kontr'!$J$31</f>
        <v>0</v>
      </c>
    </row>
    <row r="16" spans="1:23" ht="15.75" x14ac:dyDescent="0.25">
      <c r="A16" s="77"/>
      <c r="B16" s="169" t="s">
        <v>156</v>
      </c>
      <c r="C16" s="170" t="s">
        <v>157</v>
      </c>
      <c r="D16" s="171">
        <f t="shared" ref="D16:W16" si="2">SUM(D17:D19)</f>
        <v>61358</v>
      </c>
      <c r="E16" s="172">
        <f t="shared" si="2"/>
        <v>16667</v>
      </c>
      <c r="F16" s="172">
        <f t="shared" si="2"/>
        <v>44691</v>
      </c>
      <c r="G16" s="173">
        <f t="shared" si="2"/>
        <v>0</v>
      </c>
      <c r="H16" s="171">
        <f t="shared" si="2"/>
        <v>32896</v>
      </c>
      <c r="I16" s="172">
        <f t="shared" si="2"/>
        <v>19587</v>
      </c>
      <c r="J16" s="172">
        <f t="shared" si="2"/>
        <v>13309</v>
      </c>
      <c r="K16" s="174">
        <f t="shared" si="2"/>
        <v>0</v>
      </c>
      <c r="L16" s="175" t="e">
        <f t="shared" si="2"/>
        <v>#REF!</v>
      </c>
      <c r="M16" s="172" t="e">
        <f t="shared" si="2"/>
        <v>#REF!</v>
      </c>
      <c r="N16" s="172" t="e">
        <f t="shared" si="2"/>
        <v>#REF!</v>
      </c>
      <c r="O16" s="174" t="e">
        <f t="shared" si="2"/>
        <v>#REF!</v>
      </c>
      <c r="P16" s="214">
        <v>9763.3700000000008</v>
      </c>
      <c r="Q16" s="215">
        <v>8106.84</v>
      </c>
      <c r="R16" s="215">
        <v>1656.53</v>
      </c>
      <c r="S16" s="216">
        <v>0</v>
      </c>
      <c r="T16" s="175">
        <f t="shared" si="2"/>
        <v>45168</v>
      </c>
      <c r="U16" s="172">
        <f t="shared" si="2"/>
        <v>22600</v>
      </c>
      <c r="V16" s="172">
        <f t="shared" si="2"/>
        <v>22568</v>
      </c>
      <c r="W16" s="174">
        <f t="shared" si="2"/>
        <v>0</v>
      </c>
    </row>
    <row r="17" spans="1:23" ht="15.75" x14ac:dyDescent="0.25">
      <c r="A17" s="77"/>
      <c r="B17" s="70">
        <v>1</v>
      </c>
      <c r="C17" s="71" t="s">
        <v>158</v>
      </c>
      <c r="D17" s="72">
        <f t="shared" ref="D17:D23" si="3">SUM(E17:G17)</f>
        <v>13463</v>
      </c>
      <c r="E17" s="73">
        <v>13463</v>
      </c>
      <c r="F17" s="73"/>
      <c r="G17" s="74"/>
      <c r="H17" s="72">
        <f t="shared" ref="H17:H23" si="4">SUM(I17:K17)</f>
        <v>2001</v>
      </c>
      <c r="I17" s="73">
        <v>2001</v>
      </c>
      <c r="J17" s="73"/>
      <c r="K17" s="75"/>
      <c r="L17" s="76" t="e">
        <f t="shared" ref="L17:L23" si="5">SUM(M17:O17)</f>
        <v>#REF!</v>
      </c>
      <c r="M17" s="73" t="e">
        <f>'[2]1.Plánovanie, manažment a kontr'!#REF!</f>
        <v>#REF!</v>
      </c>
      <c r="N17" s="73" t="e">
        <f>'[2]1.Plánovanie, manažment a kontr'!#REF!</f>
        <v>#REF!</v>
      </c>
      <c r="O17" s="75" t="e">
        <f>'[2]1.Plánovanie, manažment a kontr'!#REF!</f>
        <v>#REF!</v>
      </c>
      <c r="P17" s="214">
        <v>228.58</v>
      </c>
      <c r="Q17" s="217">
        <v>228.58</v>
      </c>
      <c r="R17" s="217">
        <v>0</v>
      </c>
      <c r="S17" s="218">
        <v>0</v>
      </c>
      <c r="T17" s="76">
        <f t="shared" ref="T17:T23" si="6">SUM(U17:W17)</f>
        <v>2046</v>
      </c>
      <c r="U17" s="73">
        <f>'[2]1.Plánovanie, manažment a kontr'!$H$35</f>
        <v>2046</v>
      </c>
      <c r="V17" s="73">
        <f>'[2]1.Plánovanie, manažment a kontr'!$I$35</f>
        <v>0</v>
      </c>
      <c r="W17" s="75">
        <f>'[2]1.Plánovanie, manažment a kontr'!$J$35</f>
        <v>0</v>
      </c>
    </row>
    <row r="18" spans="1:23" ht="15.75" x14ac:dyDescent="0.25">
      <c r="A18" s="77"/>
      <c r="B18" s="70">
        <v>2</v>
      </c>
      <c r="C18" s="71" t="s">
        <v>159</v>
      </c>
      <c r="D18" s="72">
        <f t="shared" si="3"/>
        <v>0</v>
      </c>
      <c r="E18" s="73">
        <v>0</v>
      </c>
      <c r="F18" s="73"/>
      <c r="G18" s="74"/>
      <c r="H18" s="72">
        <f t="shared" si="4"/>
        <v>12120</v>
      </c>
      <c r="I18" s="73">
        <v>12120</v>
      </c>
      <c r="J18" s="73"/>
      <c r="K18" s="75"/>
      <c r="L18" s="76" t="e">
        <f t="shared" si="5"/>
        <v>#REF!</v>
      </c>
      <c r="M18" s="73" t="e">
        <f>'[2]1.Plánovanie, manažment a kontr'!#REF!</f>
        <v>#REF!</v>
      </c>
      <c r="N18" s="73" t="e">
        <f>'[2]1.Plánovanie, manažment a kontr'!#REF!</f>
        <v>#REF!</v>
      </c>
      <c r="O18" s="75" t="e">
        <f>'[2]1.Plánovanie, manažment a kontr'!#REF!</f>
        <v>#REF!</v>
      </c>
      <c r="P18" s="214">
        <v>0</v>
      </c>
      <c r="Q18" s="217">
        <v>0</v>
      </c>
      <c r="R18" s="217">
        <v>0</v>
      </c>
      <c r="S18" s="218">
        <v>0</v>
      </c>
      <c r="T18" s="76">
        <f t="shared" si="6"/>
        <v>10904</v>
      </c>
      <c r="U18" s="73">
        <f>'[2]1.Plánovanie, manažment a kontr'!$H$47</f>
        <v>10904</v>
      </c>
      <c r="V18" s="73">
        <f>'[2]1.Plánovanie, manažment a kontr'!$I$47</f>
        <v>0</v>
      </c>
      <c r="W18" s="75">
        <f>'[2]1.Plánovanie, manažment a kontr'!$J$47</f>
        <v>0</v>
      </c>
    </row>
    <row r="19" spans="1:23" ht="15.75" x14ac:dyDescent="0.25">
      <c r="A19" s="77"/>
      <c r="B19" s="70">
        <v>3</v>
      </c>
      <c r="C19" s="71" t="s">
        <v>160</v>
      </c>
      <c r="D19" s="72">
        <f t="shared" si="3"/>
        <v>47895</v>
      </c>
      <c r="E19" s="73">
        <v>3204</v>
      </c>
      <c r="F19" s="73">
        <v>44691</v>
      </c>
      <c r="G19" s="74"/>
      <c r="H19" s="72">
        <f t="shared" si="4"/>
        <v>18775</v>
      </c>
      <c r="I19" s="73">
        <v>5466</v>
      </c>
      <c r="J19" s="73">
        <v>13309</v>
      </c>
      <c r="K19" s="75"/>
      <c r="L19" s="76" t="e">
        <f t="shared" si="5"/>
        <v>#REF!</v>
      </c>
      <c r="M19" s="73" t="e">
        <f>'[2]1.Plánovanie, manažment a kontr'!#REF!</f>
        <v>#REF!</v>
      </c>
      <c r="N19" s="73" t="e">
        <f>'[2]1.Plánovanie, manažment a kontr'!#REF!</f>
        <v>#REF!</v>
      </c>
      <c r="O19" s="75" t="e">
        <f>'[2]1.Plánovanie, manažment a kontr'!#REF!</f>
        <v>#REF!</v>
      </c>
      <c r="P19" s="214">
        <v>9534.7900000000009</v>
      </c>
      <c r="Q19" s="217">
        <v>7878.26</v>
      </c>
      <c r="R19" s="217">
        <v>1656.53</v>
      </c>
      <c r="S19" s="218">
        <v>0</v>
      </c>
      <c r="T19" s="76">
        <f t="shared" si="6"/>
        <v>32218</v>
      </c>
      <c r="U19" s="73">
        <f>'[2]1.Plánovanie, manažment a kontr'!$H$50</f>
        <v>9650</v>
      </c>
      <c r="V19" s="73">
        <f>'[2]1.Plánovanie, manažment a kontr'!$I$50</f>
        <v>22568</v>
      </c>
      <c r="W19" s="75">
        <f>'[2]1.Plánovanie, manažment a kontr'!$J$50</f>
        <v>0</v>
      </c>
    </row>
    <row r="20" spans="1:23" ht="15.75" x14ac:dyDescent="0.25">
      <c r="A20" s="53"/>
      <c r="B20" s="169" t="s">
        <v>161</v>
      </c>
      <c r="C20" s="170" t="s">
        <v>162</v>
      </c>
      <c r="D20" s="171">
        <f t="shared" si="3"/>
        <v>59900</v>
      </c>
      <c r="E20" s="172">
        <v>59900</v>
      </c>
      <c r="F20" s="172"/>
      <c r="G20" s="173"/>
      <c r="H20" s="171">
        <f t="shared" si="4"/>
        <v>57447</v>
      </c>
      <c r="I20" s="172">
        <v>57447</v>
      </c>
      <c r="J20" s="172"/>
      <c r="K20" s="174"/>
      <c r="L20" s="175" t="e">
        <f t="shared" si="5"/>
        <v>#REF!</v>
      </c>
      <c r="M20" s="172" t="e">
        <f>'[2]1.Plánovanie, manažment a kontr'!#REF!</f>
        <v>#REF!</v>
      </c>
      <c r="N20" s="172" t="e">
        <f>'[2]1.Plánovanie, manažment a kontr'!#REF!</f>
        <v>#REF!</v>
      </c>
      <c r="O20" s="174" t="e">
        <f>'[2]1.Plánovanie, manažment a kontr'!#REF!</f>
        <v>#REF!</v>
      </c>
      <c r="P20" s="214">
        <v>51038.51</v>
      </c>
      <c r="Q20" s="215">
        <v>51038.51</v>
      </c>
      <c r="R20" s="215">
        <v>0</v>
      </c>
      <c r="S20" s="216">
        <v>0</v>
      </c>
      <c r="T20" s="175">
        <f t="shared" si="6"/>
        <v>44354</v>
      </c>
      <c r="U20" s="172">
        <f>'[2]1.Plánovanie, manažment a kontr'!$H$62</f>
        <v>44354</v>
      </c>
      <c r="V20" s="172">
        <f>'[2]1.Plánovanie, manažment a kontr'!$I$62</f>
        <v>0</v>
      </c>
      <c r="W20" s="174">
        <f>'[2]1.Plánovanie, manažment a kontr'!$J$62</f>
        <v>0</v>
      </c>
    </row>
    <row r="21" spans="1:23" ht="15.75" x14ac:dyDescent="0.25">
      <c r="A21" s="61"/>
      <c r="B21" s="169" t="s">
        <v>163</v>
      </c>
      <c r="C21" s="170" t="s">
        <v>164</v>
      </c>
      <c r="D21" s="171">
        <f t="shared" si="3"/>
        <v>1990</v>
      </c>
      <c r="E21" s="172">
        <v>1990</v>
      </c>
      <c r="F21" s="172"/>
      <c r="G21" s="173"/>
      <c r="H21" s="171">
        <f t="shared" si="4"/>
        <v>1990</v>
      </c>
      <c r="I21" s="172">
        <v>1990</v>
      </c>
      <c r="J21" s="172"/>
      <c r="K21" s="174"/>
      <c r="L21" s="175" t="e">
        <f t="shared" si="5"/>
        <v>#REF!</v>
      </c>
      <c r="M21" s="172" t="e">
        <f>'[2]1.Plánovanie, manažment a kontr'!#REF!</f>
        <v>#REF!</v>
      </c>
      <c r="N21" s="172" t="e">
        <f>'[2]1.Plánovanie, manažment a kontr'!#REF!</f>
        <v>#REF!</v>
      </c>
      <c r="O21" s="174" t="e">
        <f>'[2]1.Plánovanie, manažment a kontr'!#REF!</f>
        <v>#REF!</v>
      </c>
      <c r="P21" s="214">
        <v>2300</v>
      </c>
      <c r="Q21" s="215">
        <v>2300</v>
      </c>
      <c r="R21" s="215">
        <v>0</v>
      </c>
      <c r="S21" s="216">
        <v>0</v>
      </c>
      <c r="T21" s="175">
        <f t="shared" si="6"/>
        <v>3600</v>
      </c>
      <c r="U21" s="172">
        <f>'[2]1.Plánovanie, manažment a kontr'!$H$72</f>
        <v>3600</v>
      </c>
      <c r="V21" s="172">
        <f>'[2]1.Plánovanie, manažment a kontr'!$I$72</f>
        <v>0</v>
      </c>
      <c r="W21" s="174">
        <f>'[2]1.Plánovanie, manažment a kontr'!$J$72</f>
        <v>0</v>
      </c>
    </row>
    <row r="22" spans="1:23" ht="15.75" x14ac:dyDescent="0.25">
      <c r="A22" s="61"/>
      <c r="B22" s="169" t="s">
        <v>165</v>
      </c>
      <c r="C22" s="170" t="s">
        <v>166</v>
      </c>
      <c r="D22" s="171">
        <f t="shared" si="3"/>
        <v>5812</v>
      </c>
      <c r="E22" s="172">
        <v>5812</v>
      </c>
      <c r="F22" s="172"/>
      <c r="G22" s="173"/>
      <c r="H22" s="171">
        <f t="shared" si="4"/>
        <v>6006</v>
      </c>
      <c r="I22" s="172">
        <v>6006</v>
      </c>
      <c r="J22" s="172"/>
      <c r="K22" s="174"/>
      <c r="L22" s="175" t="e">
        <f t="shared" si="5"/>
        <v>#REF!</v>
      </c>
      <c r="M22" s="172" t="e">
        <f>'[2]1.Plánovanie, manažment a kontr'!#REF!</f>
        <v>#REF!</v>
      </c>
      <c r="N22" s="172" t="e">
        <f>'[2]1.Plánovanie, manažment a kontr'!#REF!</f>
        <v>#REF!</v>
      </c>
      <c r="O22" s="174" t="e">
        <f>'[2]1.Plánovanie, manažment a kontr'!#REF!</f>
        <v>#REF!</v>
      </c>
      <c r="P22" s="214">
        <v>11821.55</v>
      </c>
      <c r="Q22" s="215">
        <v>11821.55</v>
      </c>
      <c r="R22" s="215">
        <v>0</v>
      </c>
      <c r="S22" s="216">
        <v>0</v>
      </c>
      <c r="T22" s="175">
        <f t="shared" si="6"/>
        <v>8366</v>
      </c>
      <c r="U22" s="172">
        <f>'[2]1.Plánovanie, manažment a kontr'!$H$75</f>
        <v>8366</v>
      </c>
      <c r="V22" s="172">
        <f>'[2]1.Plánovanie, manažment a kontr'!$I$75</f>
        <v>0</v>
      </c>
      <c r="W22" s="174">
        <f>'[2]1.Plánovanie, manažment a kontr'!$J$75</f>
        <v>0</v>
      </c>
    </row>
    <row r="23" spans="1:23" ht="16.5" thickBot="1" x14ac:dyDescent="0.3">
      <c r="A23" s="61"/>
      <c r="B23" s="176" t="s">
        <v>167</v>
      </c>
      <c r="C23" s="177" t="s">
        <v>168</v>
      </c>
      <c r="D23" s="178">
        <f t="shared" si="3"/>
        <v>5673</v>
      </c>
      <c r="E23" s="179">
        <v>3412</v>
      </c>
      <c r="F23" s="179">
        <v>2261</v>
      </c>
      <c r="G23" s="180"/>
      <c r="H23" s="171">
        <f t="shared" si="4"/>
        <v>0</v>
      </c>
      <c r="I23" s="181">
        <v>0</v>
      </c>
      <c r="J23" s="181"/>
      <c r="K23" s="182"/>
      <c r="L23" s="183" t="e">
        <f t="shared" si="5"/>
        <v>#REF!</v>
      </c>
      <c r="M23" s="181" t="e">
        <f>'[2]1.Plánovanie, manažment a kontr'!#REF!</f>
        <v>#REF!</v>
      </c>
      <c r="N23" s="181" t="e">
        <f>'[2]1.Plánovanie, manažment a kontr'!#REF!</f>
        <v>#REF!</v>
      </c>
      <c r="O23" s="182" t="e">
        <f>'[2]1.Plánovanie, manažment a kontr'!#REF!</f>
        <v>#REF!</v>
      </c>
      <c r="P23" s="219">
        <v>0</v>
      </c>
      <c r="Q23" s="220">
        <v>0</v>
      </c>
      <c r="R23" s="220">
        <v>0</v>
      </c>
      <c r="S23" s="221">
        <v>0</v>
      </c>
      <c r="T23" s="183">
        <f t="shared" si="6"/>
        <v>0</v>
      </c>
      <c r="U23" s="181">
        <f>'[2]1.Plánovanie, manažment a kontr'!$H$79</f>
        <v>0</v>
      </c>
      <c r="V23" s="181">
        <f>'[2]1.Plánovanie, manažment a kontr'!$I$79</f>
        <v>0</v>
      </c>
      <c r="W23" s="182">
        <f>'[2]1.Plánovanie, manažment a kontr'!$J$79</f>
        <v>0</v>
      </c>
    </row>
    <row r="24" spans="1:23" s="63" customFormat="1" ht="14.25" x14ac:dyDescent="0.2">
      <c r="A24" s="77"/>
      <c r="B24" s="154" t="s">
        <v>169</v>
      </c>
      <c r="C24" s="155"/>
      <c r="D24" s="149" t="e">
        <f t="shared" ref="D24:W24" si="7">D25+D34+D37</f>
        <v>#REF!</v>
      </c>
      <c r="E24" s="150">
        <f t="shared" si="7"/>
        <v>34198</v>
      </c>
      <c r="F24" s="150" t="e">
        <f t="shared" si="7"/>
        <v>#REF!</v>
      </c>
      <c r="G24" s="151" t="e">
        <f t="shared" si="7"/>
        <v>#REF!</v>
      </c>
      <c r="H24" s="149" t="e">
        <f>H25+H34+H37-1</f>
        <v>#REF!</v>
      </c>
      <c r="I24" s="150">
        <f>I25+I34+I37-1</f>
        <v>23616</v>
      </c>
      <c r="J24" s="150" t="e">
        <f t="shared" si="7"/>
        <v>#REF!</v>
      </c>
      <c r="K24" s="152" t="e">
        <f t="shared" si="7"/>
        <v>#REF!</v>
      </c>
      <c r="L24" s="153" t="e">
        <f t="shared" si="7"/>
        <v>#REF!</v>
      </c>
      <c r="M24" s="150" t="e">
        <f t="shared" si="7"/>
        <v>#REF!</v>
      </c>
      <c r="N24" s="150" t="e">
        <f t="shared" si="7"/>
        <v>#REF!</v>
      </c>
      <c r="O24" s="152" t="e">
        <f t="shared" si="7"/>
        <v>#REF!</v>
      </c>
      <c r="P24" s="222">
        <v>32781.14</v>
      </c>
      <c r="Q24" s="223">
        <v>32781.14</v>
      </c>
      <c r="R24" s="212">
        <v>0</v>
      </c>
      <c r="S24" s="213">
        <v>0</v>
      </c>
      <c r="T24" s="153" t="e">
        <f t="shared" si="7"/>
        <v>#REF!</v>
      </c>
      <c r="U24" s="150">
        <f t="shared" si="7"/>
        <v>14525</v>
      </c>
      <c r="V24" s="150" t="e">
        <f t="shared" si="7"/>
        <v>#REF!</v>
      </c>
      <c r="W24" s="152" t="e">
        <f t="shared" si="7"/>
        <v>#REF!</v>
      </c>
    </row>
    <row r="25" spans="1:23" ht="15.75" x14ac:dyDescent="0.25">
      <c r="A25" s="61"/>
      <c r="B25" s="169" t="s">
        <v>170</v>
      </c>
      <c r="C25" s="184" t="s">
        <v>171</v>
      </c>
      <c r="D25" s="171" t="e">
        <f t="shared" ref="D25:W25" si="8">SUM(D26:D33)</f>
        <v>#REF!</v>
      </c>
      <c r="E25" s="172">
        <f t="shared" si="8"/>
        <v>23986</v>
      </c>
      <c r="F25" s="172" t="e">
        <f t="shared" si="8"/>
        <v>#REF!</v>
      </c>
      <c r="G25" s="173" t="e">
        <f t="shared" si="8"/>
        <v>#REF!</v>
      </c>
      <c r="H25" s="171" t="e">
        <f t="shared" si="8"/>
        <v>#REF!</v>
      </c>
      <c r="I25" s="172">
        <f t="shared" si="8"/>
        <v>7699</v>
      </c>
      <c r="J25" s="172" t="e">
        <f t="shared" si="8"/>
        <v>#REF!</v>
      </c>
      <c r="K25" s="174" t="e">
        <f t="shared" si="8"/>
        <v>#REF!</v>
      </c>
      <c r="L25" s="175" t="e">
        <f t="shared" si="8"/>
        <v>#REF!</v>
      </c>
      <c r="M25" s="172" t="e">
        <f t="shared" si="8"/>
        <v>#REF!</v>
      </c>
      <c r="N25" s="172" t="e">
        <f t="shared" si="8"/>
        <v>#REF!</v>
      </c>
      <c r="O25" s="174" t="e">
        <f t="shared" si="8"/>
        <v>#REF!</v>
      </c>
      <c r="P25" s="214">
        <v>17531.349999999999</v>
      </c>
      <c r="Q25" s="215">
        <v>17531.349999999999</v>
      </c>
      <c r="R25" s="215">
        <v>0</v>
      </c>
      <c r="S25" s="216">
        <v>0</v>
      </c>
      <c r="T25" s="175">
        <f t="shared" si="8"/>
        <v>9375</v>
      </c>
      <c r="U25" s="172">
        <f t="shared" si="8"/>
        <v>9375</v>
      </c>
      <c r="V25" s="172">
        <f t="shared" si="8"/>
        <v>0</v>
      </c>
      <c r="W25" s="174">
        <f t="shared" si="8"/>
        <v>0</v>
      </c>
    </row>
    <row r="26" spans="1:23" ht="15.75" x14ac:dyDescent="0.25">
      <c r="A26" s="85"/>
      <c r="B26" s="70">
        <v>1</v>
      </c>
      <c r="C26" s="84" t="s">
        <v>172</v>
      </c>
      <c r="D26" s="72" t="e">
        <f t="shared" ref="D26:D33" si="9">SUM(E26:G26)</f>
        <v>#REF!</v>
      </c>
      <c r="E26" s="73">
        <v>47</v>
      </c>
      <c r="F26" s="73" t="e">
        <f>'[2]2. Propagácia a marketing'!#REF!</f>
        <v>#REF!</v>
      </c>
      <c r="G26" s="74" t="e">
        <f>'[2]2. Propagácia a marketing'!#REF!</f>
        <v>#REF!</v>
      </c>
      <c r="H26" s="72" t="e">
        <f t="shared" ref="H26:H33" si="10">SUM(I26:K26)</f>
        <v>#REF!</v>
      </c>
      <c r="I26" s="73">
        <v>110</v>
      </c>
      <c r="J26" s="73" t="e">
        <f>'[2]2. Propagácia a marketing'!#REF!</f>
        <v>#REF!</v>
      </c>
      <c r="K26" s="75" t="e">
        <f>'[2]2. Propagácia a marketing'!#REF!</f>
        <v>#REF!</v>
      </c>
      <c r="L26" s="76" t="e">
        <f t="shared" ref="L26:L33" si="11">SUM(M26:O26)</f>
        <v>#REF!</v>
      </c>
      <c r="M26" s="73" t="e">
        <f>'[2]2. Propagácia a marketing'!#REF!</f>
        <v>#REF!</v>
      </c>
      <c r="N26" s="73" t="e">
        <f>'[2]2. Propagácia a marketing'!#REF!</f>
        <v>#REF!</v>
      </c>
      <c r="O26" s="75" t="e">
        <f>'[2]2. Propagácia a marketing'!#REF!</f>
        <v>#REF!</v>
      </c>
      <c r="P26" s="214">
        <v>128.30000000000001</v>
      </c>
      <c r="Q26" s="217">
        <v>128.30000000000001</v>
      </c>
      <c r="R26" s="217">
        <v>0</v>
      </c>
      <c r="S26" s="218">
        <v>0</v>
      </c>
      <c r="T26" s="76">
        <f t="shared" ref="T26:T33" si="12">SUM(U26:W26)</f>
        <v>130</v>
      </c>
      <c r="U26" s="73">
        <f>'[2]2. Propagácia a marketing'!$H$5</f>
        <v>130</v>
      </c>
      <c r="V26" s="73">
        <f>'[2]2. Propagácia a marketing'!$I$5</f>
        <v>0</v>
      </c>
      <c r="W26" s="75">
        <f>'[2]2. Propagácia a marketing'!$J$5</f>
        <v>0</v>
      </c>
    </row>
    <row r="27" spans="1:23" ht="15.75" x14ac:dyDescent="0.25">
      <c r="A27" s="61"/>
      <c r="B27" s="70">
        <v>2</v>
      </c>
      <c r="C27" s="86" t="s">
        <v>173</v>
      </c>
      <c r="D27" s="72" t="e">
        <f t="shared" si="9"/>
        <v>#REF!</v>
      </c>
      <c r="E27" s="73">
        <v>503</v>
      </c>
      <c r="F27" s="73" t="e">
        <f>'[2]2. Propagácia a marketing'!#REF!</f>
        <v>#REF!</v>
      </c>
      <c r="G27" s="74" t="e">
        <f>'[2]2. Propagácia a marketing'!#REF!</f>
        <v>#REF!</v>
      </c>
      <c r="H27" s="72" t="e">
        <f t="shared" si="10"/>
        <v>#REF!</v>
      </c>
      <c r="I27" s="73">
        <v>239</v>
      </c>
      <c r="J27" s="73" t="e">
        <f>'[2]2. Propagácia a marketing'!#REF!</f>
        <v>#REF!</v>
      </c>
      <c r="K27" s="75" t="e">
        <f>'[2]2. Propagácia a marketing'!#REF!</f>
        <v>#REF!</v>
      </c>
      <c r="L27" s="76" t="e">
        <f t="shared" si="11"/>
        <v>#REF!</v>
      </c>
      <c r="M27" s="73" t="e">
        <f>'[2]2. Propagácia a marketing'!#REF!</f>
        <v>#REF!</v>
      </c>
      <c r="N27" s="73" t="e">
        <f>'[2]2. Propagácia a marketing'!#REF!</f>
        <v>#REF!</v>
      </c>
      <c r="O27" s="75" t="e">
        <f>'[2]2. Propagácia a marketing'!#REF!</f>
        <v>#REF!</v>
      </c>
      <c r="P27" s="214">
        <v>168.38</v>
      </c>
      <c r="Q27" s="217">
        <v>168.38</v>
      </c>
      <c r="R27" s="217">
        <v>0</v>
      </c>
      <c r="S27" s="218">
        <v>0</v>
      </c>
      <c r="T27" s="76">
        <f t="shared" si="12"/>
        <v>1000</v>
      </c>
      <c r="U27" s="73">
        <f>'[2]2. Propagácia a marketing'!$H$7</f>
        <v>1000</v>
      </c>
      <c r="V27" s="73">
        <f>'[2]2. Propagácia a marketing'!$I$7</f>
        <v>0</v>
      </c>
      <c r="W27" s="75">
        <f>'[2]2. Propagácia a marketing'!$J$7</f>
        <v>0</v>
      </c>
    </row>
    <row r="28" spans="1:23" ht="15.75" x14ac:dyDescent="0.25">
      <c r="A28" s="61"/>
      <c r="B28" s="70">
        <v>3</v>
      </c>
      <c r="C28" s="84" t="s">
        <v>174</v>
      </c>
      <c r="D28" s="72" t="e">
        <f t="shared" si="9"/>
        <v>#REF!</v>
      </c>
      <c r="E28" s="73">
        <v>1371</v>
      </c>
      <c r="F28" s="73" t="e">
        <f>'[2]2. Propagácia a marketing'!#REF!</f>
        <v>#REF!</v>
      </c>
      <c r="G28" s="74" t="e">
        <f>'[2]2. Propagácia a marketing'!#REF!</f>
        <v>#REF!</v>
      </c>
      <c r="H28" s="72" t="e">
        <f t="shared" si="10"/>
        <v>#REF!</v>
      </c>
      <c r="I28" s="73">
        <v>1669</v>
      </c>
      <c r="J28" s="73" t="e">
        <f>'[2]2. Propagácia a marketing'!#REF!</f>
        <v>#REF!</v>
      </c>
      <c r="K28" s="75" t="e">
        <f>'[2]2. Propagácia a marketing'!#REF!</f>
        <v>#REF!</v>
      </c>
      <c r="L28" s="76" t="e">
        <f t="shared" si="11"/>
        <v>#REF!</v>
      </c>
      <c r="M28" s="73" t="e">
        <f>'[2]2. Propagácia a marketing'!#REF!</f>
        <v>#REF!</v>
      </c>
      <c r="N28" s="73" t="e">
        <f>'[2]2. Propagácia a marketing'!#REF!</f>
        <v>#REF!</v>
      </c>
      <c r="O28" s="75" t="e">
        <f>'[2]2. Propagácia a marketing'!#REF!</f>
        <v>#REF!</v>
      </c>
      <c r="P28" s="214">
        <v>14531.72</v>
      </c>
      <c r="Q28" s="217">
        <v>14531.72</v>
      </c>
      <c r="R28" s="217">
        <v>0</v>
      </c>
      <c r="S28" s="218">
        <v>0</v>
      </c>
      <c r="T28" s="76">
        <f t="shared" si="12"/>
        <v>5765</v>
      </c>
      <c r="U28" s="73">
        <f>'[2]2. Propagácia a marketing'!$H$11</f>
        <v>5765</v>
      </c>
      <c r="V28" s="73">
        <f>'[2]2. Propagácia a marketing'!$I$11</f>
        <v>0</v>
      </c>
      <c r="W28" s="75">
        <f>'[2]2. Propagácia a marketing'!$J$11</f>
        <v>0</v>
      </c>
    </row>
    <row r="29" spans="1:23" ht="15.75" x14ac:dyDescent="0.25">
      <c r="A29" s="61"/>
      <c r="B29" s="70">
        <v>4</v>
      </c>
      <c r="C29" s="84" t="s">
        <v>175</v>
      </c>
      <c r="D29" s="72" t="e">
        <f t="shared" si="9"/>
        <v>#REF!</v>
      </c>
      <c r="E29" s="73">
        <v>8785</v>
      </c>
      <c r="F29" s="73" t="e">
        <f>'[2]2. Propagácia a marketing'!#REF!</f>
        <v>#REF!</v>
      </c>
      <c r="G29" s="74" t="e">
        <f>'[2]2. Propagácia a marketing'!#REF!</f>
        <v>#REF!</v>
      </c>
      <c r="H29" s="72" t="e">
        <f t="shared" si="10"/>
        <v>#REF!</v>
      </c>
      <c r="I29" s="73">
        <v>2024</v>
      </c>
      <c r="J29" s="73" t="e">
        <f>'[2]2. Propagácia a marketing'!#REF!</f>
        <v>#REF!</v>
      </c>
      <c r="K29" s="75" t="e">
        <f>'[2]2. Propagácia a marketing'!#REF!</f>
        <v>#REF!</v>
      </c>
      <c r="L29" s="76" t="e">
        <f t="shared" si="11"/>
        <v>#REF!</v>
      </c>
      <c r="M29" s="73" t="e">
        <f>'[2]2. Propagácia a marketing'!#REF!</f>
        <v>#REF!</v>
      </c>
      <c r="N29" s="73" t="e">
        <f>'[2]2. Propagácia a marketing'!#REF!</f>
        <v>#REF!</v>
      </c>
      <c r="O29" s="75" t="e">
        <f>'[2]2. Propagácia a marketing'!#REF!</f>
        <v>#REF!</v>
      </c>
      <c r="P29" s="214">
        <v>0</v>
      </c>
      <c r="Q29" s="217">
        <v>0</v>
      </c>
      <c r="R29" s="217">
        <v>0</v>
      </c>
      <c r="S29" s="218">
        <v>0</v>
      </c>
      <c r="T29" s="76">
        <f t="shared" si="12"/>
        <v>1000</v>
      </c>
      <c r="U29" s="73">
        <f>'[2]2. Propagácia a marketing'!$H$19</f>
        <v>1000</v>
      </c>
      <c r="V29" s="73">
        <f>'[2]2. Propagácia a marketing'!$I$19</f>
        <v>0</v>
      </c>
      <c r="W29" s="75">
        <f>'[2]2. Propagácia a marketing'!$J$19</f>
        <v>0</v>
      </c>
    </row>
    <row r="30" spans="1:23" ht="15.75" x14ac:dyDescent="0.25">
      <c r="A30" s="61"/>
      <c r="B30" s="70">
        <v>5</v>
      </c>
      <c r="C30" s="84" t="s">
        <v>176</v>
      </c>
      <c r="D30" s="72" t="e">
        <f t="shared" si="9"/>
        <v>#REF!</v>
      </c>
      <c r="E30" s="73">
        <v>1511</v>
      </c>
      <c r="F30" s="73" t="e">
        <f>'[2]2. Propagácia a marketing'!#REF!</f>
        <v>#REF!</v>
      </c>
      <c r="G30" s="74" t="e">
        <f>'[2]2. Propagácia a marketing'!#REF!</f>
        <v>#REF!</v>
      </c>
      <c r="H30" s="72" t="e">
        <f t="shared" si="10"/>
        <v>#REF!</v>
      </c>
      <c r="I30" s="73">
        <v>764</v>
      </c>
      <c r="J30" s="73" t="e">
        <f>'[2]2. Propagácia a marketing'!#REF!</f>
        <v>#REF!</v>
      </c>
      <c r="K30" s="75" t="e">
        <f>'[2]2. Propagácia a marketing'!#REF!</f>
        <v>#REF!</v>
      </c>
      <c r="L30" s="76" t="e">
        <f t="shared" si="11"/>
        <v>#REF!</v>
      </c>
      <c r="M30" s="73" t="e">
        <f>'[2]2. Propagácia a marketing'!#REF!</f>
        <v>#REF!</v>
      </c>
      <c r="N30" s="73" t="e">
        <f>'[2]2. Propagácia a marketing'!#REF!</f>
        <v>#REF!</v>
      </c>
      <c r="O30" s="75" t="e">
        <f>'[2]2. Propagácia a marketing'!#REF!</f>
        <v>#REF!</v>
      </c>
      <c r="P30" s="214">
        <v>1265</v>
      </c>
      <c r="Q30" s="217">
        <v>1265</v>
      </c>
      <c r="R30" s="217">
        <v>0</v>
      </c>
      <c r="S30" s="218">
        <v>0</v>
      </c>
      <c r="T30" s="76">
        <f t="shared" si="12"/>
        <v>0</v>
      </c>
      <c r="U30" s="73">
        <f>'[2]2. Propagácia a marketing'!$H$21</f>
        <v>0</v>
      </c>
      <c r="V30" s="73">
        <f>'[2]2. Propagácia a marketing'!$I$21</f>
        <v>0</v>
      </c>
      <c r="W30" s="75">
        <f>'[2]2. Propagácia a marketing'!$J$21</f>
        <v>0</v>
      </c>
    </row>
    <row r="31" spans="1:23" ht="15.75" x14ac:dyDescent="0.25">
      <c r="A31" s="61"/>
      <c r="B31" s="70">
        <v>6</v>
      </c>
      <c r="C31" s="84" t="s">
        <v>177</v>
      </c>
      <c r="D31" s="72" t="e">
        <f t="shared" si="9"/>
        <v>#REF!</v>
      </c>
      <c r="E31" s="73">
        <v>3470</v>
      </c>
      <c r="F31" s="73" t="e">
        <f>'[2]2. Propagácia a marketing'!#REF!</f>
        <v>#REF!</v>
      </c>
      <c r="G31" s="74" t="e">
        <f>'[2]2. Propagácia a marketing'!#REF!</f>
        <v>#REF!</v>
      </c>
      <c r="H31" s="72" t="e">
        <f t="shared" si="10"/>
        <v>#REF!</v>
      </c>
      <c r="I31" s="73">
        <v>1363</v>
      </c>
      <c r="J31" s="73" t="e">
        <f>'[2]2. Propagácia a marketing'!#REF!</f>
        <v>#REF!</v>
      </c>
      <c r="K31" s="75" t="e">
        <f>'[2]2. Propagácia a marketing'!#REF!</f>
        <v>#REF!</v>
      </c>
      <c r="L31" s="76" t="e">
        <f t="shared" si="11"/>
        <v>#REF!</v>
      </c>
      <c r="M31" s="73" t="e">
        <f>'[2]2. Propagácia a marketing'!#REF!</f>
        <v>#REF!</v>
      </c>
      <c r="N31" s="73" t="e">
        <f>'[2]2. Propagácia a marketing'!#REF!</f>
        <v>#REF!</v>
      </c>
      <c r="O31" s="75" t="e">
        <f>'[2]2. Propagácia a marketing'!#REF!</f>
        <v>#REF!</v>
      </c>
      <c r="P31" s="214">
        <v>60.95</v>
      </c>
      <c r="Q31" s="217">
        <v>60.95</v>
      </c>
      <c r="R31" s="217">
        <v>0</v>
      </c>
      <c r="S31" s="218">
        <v>0</v>
      </c>
      <c r="T31" s="76">
        <f t="shared" si="12"/>
        <v>0</v>
      </c>
      <c r="U31" s="73">
        <f>'[2]2. Propagácia a marketing'!$H$24</f>
        <v>0</v>
      </c>
      <c r="V31" s="73">
        <f>'[2]2. Propagácia a marketing'!$I$24</f>
        <v>0</v>
      </c>
      <c r="W31" s="75">
        <f>'[2]2. Propagácia a marketing'!$J$24</f>
        <v>0</v>
      </c>
    </row>
    <row r="32" spans="1:23" ht="15.75" x14ac:dyDescent="0.25">
      <c r="A32" s="61"/>
      <c r="B32" s="70">
        <v>7</v>
      </c>
      <c r="C32" s="84" t="s">
        <v>178</v>
      </c>
      <c r="D32" s="72" t="e">
        <f t="shared" si="9"/>
        <v>#REF!</v>
      </c>
      <c r="E32" s="73">
        <v>0</v>
      </c>
      <c r="F32" s="73" t="e">
        <f>'[2]2. Propagácia a marketing'!#REF!</f>
        <v>#REF!</v>
      </c>
      <c r="G32" s="74" t="e">
        <f>'[2]2. Propagácia a marketing'!#REF!</f>
        <v>#REF!</v>
      </c>
      <c r="H32" s="72" t="e">
        <f t="shared" si="10"/>
        <v>#REF!</v>
      </c>
      <c r="I32" s="73">
        <v>1530</v>
      </c>
      <c r="J32" s="73" t="e">
        <f>'[2]2. Propagácia a marketing'!#REF!</f>
        <v>#REF!</v>
      </c>
      <c r="K32" s="75" t="e">
        <f>'[2]2. Propagácia a marketing'!#REF!</f>
        <v>#REF!</v>
      </c>
      <c r="L32" s="76" t="e">
        <f t="shared" si="11"/>
        <v>#REF!</v>
      </c>
      <c r="M32" s="73" t="e">
        <f>'[2]2. Propagácia a marketing'!#REF!</f>
        <v>#REF!</v>
      </c>
      <c r="N32" s="73" t="e">
        <f>'[2]2. Propagácia a marketing'!#REF!</f>
        <v>#REF!</v>
      </c>
      <c r="O32" s="75" t="e">
        <f>'[2]2. Propagácia a marketing'!#REF!</f>
        <v>#REF!</v>
      </c>
      <c r="P32" s="214">
        <v>1377</v>
      </c>
      <c r="Q32" s="217">
        <v>1377</v>
      </c>
      <c r="R32" s="217">
        <v>0</v>
      </c>
      <c r="S32" s="218">
        <v>0</v>
      </c>
      <c r="T32" s="76">
        <f t="shared" si="12"/>
        <v>1480</v>
      </c>
      <c r="U32" s="73">
        <f>'[2]2. Propagácia a marketing'!$H$26</f>
        <v>1480</v>
      </c>
      <c r="V32" s="73">
        <f>'[2]2. Propagácia a marketing'!$I$26</f>
        <v>0</v>
      </c>
      <c r="W32" s="75">
        <f>'[2]2. Propagácia a marketing'!$J$26</f>
        <v>0</v>
      </c>
    </row>
    <row r="33" spans="1:23" ht="15.75" x14ac:dyDescent="0.25">
      <c r="A33" s="61"/>
      <c r="B33" s="70">
        <v>8</v>
      </c>
      <c r="C33" s="84" t="s">
        <v>179</v>
      </c>
      <c r="D33" s="72" t="e">
        <f t="shared" si="9"/>
        <v>#REF!</v>
      </c>
      <c r="E33" s="73">
        <v>8299</v>
      </c>
      <c r="F33" s="73" t="e">
        <f>'[2]2. Propagácia a marketing'!#REF!</f>
        <v>#REF!</v>
      </c>
      <c r="G33" s="74" t="e">
        <f>'[2]2. Propagácia a marketing'!#REF!</f>
        <v>#REF!</v>
      </c>
      <c r="H33" s="72" t="e">
        <f t="shared" si="10"/>
        <v>#REF!</v>
      </c>
      <c r="I33" s="73">
        <v>0</v>
      </c>
      <c r="J33" s="73" t="e">
        <f>'[2]2. Propagácia a marketing'!#REF!</f>
        <v>#REF!</v>
      </c>
      <c r="K33" s="75" t="e">
        <f>'[2]2. Propagácia a marketing'!#REF!</f>
        <v>#REF!</v>
      </c>
      <c r="L33" s="76" t="e">
        <f t="shared" si="11"/>
        <v>#REF!</v>
      </c>
      <c r="M33" s="73" t="e">
        <f>'[2]2. Propagácia a marketing'!#REF!</f>
        <v>#REF!</v>
      </c>
      <c r="N33" s="73" t="e">
        <f>'[2]2. Propagácia a marketing'!#REF!</f>
        <v>#REF!</v>
      </c>
      <c r="O33" s="75" t="e">
        <f>'[2]2. Propagácia a marketing'!#REF!</f>
        <v>#REF!</v>
      </c>
      <c r="P33" s="214">
        <v>0</v>
      </c>
      <c r="Q33" s="217">
        <v>0</v>
      </c>
      <c r="R33" s="217">
        <v>0</v>
      </c>
      <c r="S33" s="218">
        <v>0</v>
      </c>
      <c r="T33" s="76">
        <f t="shared" si="12"/>
        <v>0</v>
      </c>
      <c r="U33" s="73">
        <f>'[2]2. Propagácia a marketing'!$H$28</f>
        <v>0</v>
      </c>
      <c r="V33" s="73">
        <f>'[2]2. Propagácia a marketing'!$I$28</f>
        <v>0</v>
      </c>
      <c r="W33" s="75">
        <f>'[2]2. Propagácia a marketing'!$J$28</f>
        <v>0</v>
      </c>
    </row>
    <row r="34" spans="1:23" ht="15.75" x14ac:dyDescent="0.25">
      <c r="B34" s="169" t="s">
        <v>180</v>
      </c>
      <c r="C34" s="184" t="s">
        <v>181</v>
      </c>
      <c r="D34" s="171" t="e">
        <f t="shared" ref="D34:W34" si="13">SUM(D35:D36)</f>
        <v>#REF!</v>
      </c>
      <c r="E34" s="172">
        <f t="shared" si="13"/>
        <v>3755</v>
      </c>
      <c r="F34" s="172" t="e">
        <f t="shared" si="13"/>
        <v>#REF!</v>
      </c>
      <c r="G34" s="173" t="e">
        <f t="shared" si="13"/>
        <v>#REF!</v>
      </c>
      <c r="H34" s="171" t="e">
        <f t="shared" si="13"/>
        <v>#REF!</v>
      </c>
      <c r="I34" s="172">
        <f t="shared" si="13"/>
        <v>11564</v>
      </c>
      <c r="J34" s="172" t="e">
        <f t="shared" si="13"/>
        <v>#REF!</v>
      </c>
      <c r="K34" s="174" t="e">
        <f t="shared" si="13"/>
        <v>#REF!</v>
      </c>
      <c r="L34" s="175" t="e">
        <f t="shared" si="13"/>
        <v>#REF!</v>
      </c>
      <c r="M34" s="172" t="e">
        <f t="shared" si="13"/>
        <v>#REF!</v>
      </c>
      <c r="N34" s="172" t="e">
        <f t="shared" si="13"/>
        <v>#REF!</v>
      </c>
      <c r="O34" s="174" t="e">
        <f t="shared" si="13"/>
        <v>#REF!</v>
      </c>
      <c r="P34" s="214">
        <v>14469.77</v>
      </c>
      <c r="Q34" s="215">
        <v>14469.77</v>
      </c>
      <c r="R34" s="215">
        <v>0</v>
      </c>
      <c r="S34" s="216">
        <v>0</v>
      </c>
      <c r="T34" s="175" t="e">
        <f t="shared" si="13"/>
        <v>#REF!</v>
      </c>
      <c r="U34" s="172">
        <f t="shared" si="13"/>
        <v>4150</v>
      </c>
      <c r="V34" s="172" t="e">
        <f t="shared" si="13"/>
        <v>#REF!</v>
      </c>
      <c r="W34" s="174" t="e">
        <f t="shared" si="13"/>
        <v>#REF!</v>
      </c>
    </row>
    <row r="35" spans="1:23" ht="15.75" x14ac:dyDescent="0.25">
      <c r="B35" s="70">
        <v>1</v>
      </c>
      <c r="C35" s="84" t="s">
        <v>182</v>
      </c>
      <c r="D35" s="72" t="e">
        <f>SUM(E35:G35)</f>
        <v>#REF!</v>
      </c>
      <c r="E35" s="73">
        <v>2306</v>
      </c>
      <c r="F35" s="73" t="e">
        <f>'[2]2. Propagácia a marketing'!#REF!</f>
        <v>#REF!</v>
      </c>
      <c r="G35" s="74" t="e">
        <f>'[2]2. Propagácia a marketing'!#REF!</f>
        <v>#REF!</v>
      </c>
      <c r="H35" s="72" t="e">
        <f>SUM(I35:K35)</f>
        <v>#REF!</v>
      </c>
      <c r="I35" s="73">
        <v>9757</v>
      </c>
      <c r="J35" s="73" t="e">
        <f>'[2]2. Propagácia a marketing'!#REF!</f>
        <v>#REF!</v>
      </c>
      <c r="K35" s="75" t="e">
        <f>'[2]2. Propagácia a marketing'!#REF!</f>
        <v>#REF!</v>
      </c>
      <c r="L35" s="76" t="e">
        <f>SUM(M35:O35)</f>
        <v>#REF!</v>
      </c>
      <c r="M35" s="73" t="e">
        <f>'[2]2. Propagácia a marketing'!#REF!</f>
        <v>#REF!</v>
      </c>
      <c r="N35" s="73" t="e">
        <f>'[2]2. Propagácia a marketing'!#REF!</f>
        <v>#REF!</v>
      </c>
      <c r="O35" s="75" t="e">
        <f>'[2]2. Propagácia a marketing'!#REF!</f>
        <v>#REF!</v>
      </c>
      <c r="P35" s="214">
        <v>13379.77</v>
      </c>
      <c r="Q35" s="217">
        <v>13379.77</v>
      </c>
      <c r="R35" s="217">
        <v>0</v>
      </c>
      <c r="S35" s="218">
        <v>0</v>
      </c>
      <c r="T35" s="76">
        <f>SUM(U35:W35)</f>
        <v>3580</v>
      </c>
      <c r="U35" s="73">
        <f>'[2]2. Propagácia a marketing'!$H$32</f>
        <v>3580</v>
      </c>
      <c r="V35" s="73">
        <f>'[2]2. Propagácia a marketing'!$I$32</f>
        <v>0</v>
      </c>
      <c r="W35" s="75">
        <f>'[2]2. Propagácia a marketing'!$J$32</f>
        <v>0</v>
      </c>
    </row>
    <row r="36" spans="1:23" ht="15.75" x14ac:dyDescent="0.25">
      <c r="B36" s="70">
        <v>2</v>
      </c>
      <c r="C36" s="84" t="s">
        <v>183</v>
      </c>
      <c r="D36" s="72" t="e">
        <f>SUM(E36:G36)</f>
        <v>#REF!</v>
      </c>
      <c r="E36" s="73">
        <v>1449</v>
      </c>
      <c r="F36" s="73" t="e">
        <f>'[2]2. Propagácia a marketing'!#REF!</f>
        <v>#REF!</v>
      </c>
      <c r="G36" s="74" t="e">
        <f>'[2]2. Propagácia a marketing'!#REF!</f>
        <v>#REF!</v>
      </c>
      <c r="H36" s="72" t="e">
        <f>SUM(I36:K36)</f>
        <v>#REF!</v>
      </c>
      <c r="I36" s="73">
        <v>1807</v>
      </c>
      <c r="J36" s="73" t="e">
        <f>'[2]2. Propagácia a marketing'!#REF!</f>
        <v>#REF!</v>
      </c>
      <c r="K36" s="75" t="e">
        <f>'[2]2. Propagácia a marketing'!#REF!</f>
        <v>#REF!</v>
      </c>
      <c r="L36" s="76" t="e">
        <f>SUM(M36:O36)</f>
        <v>#REF!</v>
      </c>
      <c r="M36" s="73" t="e">
        <f>'[2]2. Propagácia a marketing'!#REF!</f>
        <v>#REF!</v>
      </c>
      <c r="N36" s="73" t="e">
        <f>'[2]2. Propagácia a marketing'!#REF!</f>
        <v>#REF!</v>
      </c>
      <c r="O36" s="75" t="e">
        <f>'[2]2. Propagácia a marketing'!#REF!</f>
        <v>#REF!</v>
      </c>
      <c r="P36" s="214">
        <v>1090</v>
      </c>
      <c r="Q36" s="217">
        <v>1090</v>
      </c>
      <c r="R36" s="217">
        <v>0</v>
      </c>
      <c r="S36" s="218">
        <v>0</v>
      </c>
      <c r="T36" s="76" t="e">
        <f>SUM(U36:W36)</f>
        <v>#REF!</v>
      </c>
      <c r="U36" s="73">
        <f>'[2]2. Propagácia a marketing'!$H$54</f>
        <v>570</v>
      </c>
      <c r="V36" s="73" t="e">
        <f>'[2]2. Propagácia a marketing'!$I$54</f>
        <v>#REF!</v>
      </c>
      <c r="W36" s="75" t="e">
        <f>'[2]2. Propagácia a marketing'!$J$54</f>
        <v>#REF!</v>
      </c>
    </row>
    <row r="37" spans="1:23" ht="16.5" thickBot="1" x14ac:dyDescent="0.3">
      <c r="A37" s="85"/>
      <c r="B37" s="176" t="s">
        <v>184</v>
      </c>
      <c r="C37" s="185" t="s">
        <v>185</v>
      </c>
      <c r="D37" s="178" t="e">
        <f>SUM(E37:G37)</f>
        <v>#REF!</v>
      </c>
      <c r="E37" s="179">
        <v>6457</v>
      </c>
      <c r="F37" s="179" t="e">
        <f>'[2]2. Propagácia a marketing'!#REF!</f>
        <v>#REF!</v>
      </c>
      <c r="G37" s="180" t="e">
        <f>'[2]2. Propagácia a marketing'!#REF!</f>
        <v>#REF!</v>
      </c>
      <c r="H37" s="186" t="e">
        <f>SUM(I37:K37)</f>
        <v>#REF!</v>
      </c>
      <c r="I37" s="181">
        <v>4354</v>
      </c>
      <c r="J37" s="181" t="e">
        <f>'[2]2. Propagácia a marketing'!#REF!</f>
        <v>#REF!</v>
      </c>
      <c r="K37" s="182" t="e">
        <f>'[2]2. Propagácia a marketing'!#REF!</f>
        <v>#REF!</v>
      </c>
      <c r="L37" s="187" t="e">
        <f>SUM(M37:O37)</f>
        <v>#REF!</v>
      </c>
      <c r="M37" s="179" t="e">
        <f>'[2]2. Propagácia a marketing'!#REF!</f>
        <v>#REF!</v>
      </c>
      <c r="N37" s="179" t="e">
        <f>'[2]2. Propagácia a marketing'!#REF!</f>
        <v>#REF!</v>
      </c>
      <c r="O37" s="188" t="e">
        <f>'[2]2. Propagácia a marketing'!#REF!</f>
        <v>#REF!</v>
      </c>
      <c r="P37" s="224">
        <v>780.02</v>
      </c>
      <c r="Q37" s="225">
        <v>780.02</v>
      </c>
      <c r="R37" s="225">
        <v>0</v>
      </c>
      <c r="S37" s="226">
        <v>0</v>
      </c>
      <c r="T37" s="187" t="e">
        <f>SUM(U37:W37)</f>
        <v>#REF!</v>
      </c>
      <c r="U37" s="179">
        <f>'[2]2. Propagácia a marketing'!$H$60</f>
        <v>1000</v>
      </c>
      <c r="V37" s="179" t="e">
        <f>'[2]2. Propagácia a marketing'!$I$60</f>
        <v>#REF!</v>
      </c>
      <c r="W37" s="188" t="e">
        <f>'[2]2. Propagácia a marketing'!$J$60</f>
        <v>#REF!</v>
      </c>
    </row>
    <row r="38" spans="1:23" s="63" customFormat="1" ht="14.25" x14ac:dyDescent="0.2">
      <c r="A38" s="91"/>
      <c r="B38" s="154" t="s">
        <v>186</v>
      </c>
      <c r="C38" s="155"/>
      <c r="D38" s="149" t="e">
        <f t="shared" ref="D38:W38" si="14">D39+D40+D41+D46+D47</f>
        <v>#REF!</v>
      </c>
      <c r="E38" s="150">
        <f t="shared" si="14"/>
        <v>271426</v>
      </c>
      <c r="F38" s="150" t="e">
        <f t="shared" si="14"/>
        <v>#REF!</v>
      </c>
      <c r="G38" s="151" t="e">
        <f t="shared" si="14"/>
        <v>#REF!</v>
      </c>
      <c r="H38" s="149" t="e">
        <f t="shared" si="14"/>
        <v>#REF!</v>
      </c>
      <c r="I38" s="150">
        <f t="shared" si="14"/>
        <v>197118</v>
      </c>
      <c r="J38" s="150" t="e">
        <f t="shared" si="14"/>
        <v>#REF!</v>
      </c>
      <c r="K38" s="152" t="e">
        <f t="shared" si="14"/>
        <v>#REF!</v>
      </c>
      <c r="L38" s="153" t="e">
        <f t="shared" si="14"/>
        <v>#REF!</v>
      </c>
      <c r="M38" s="150" t="e">
        <f t="shared" si="14"/>
        <v>#REF!</v>
      </c>
      <c r="N38" s="150" t="e">
        <f t="shared" si="14"/>
        <v>#REF!</v>
      </c>
      <c r="O38" s="152" t="e">
        <f t="shared" si="14"/>
        <v>#REF!</v>
      </c>
      <c r="P38" s="222">
        <v>238983.5</v>
      </c>
      <c r="Q38" s="223">
        <v>213988.5</v>
      </c>
      <c r="R38" s="223">
        <v>24995</v>
      </c>
      <c r="S38" s="227">
        <v>0</v>
      </c>
      <c r="T38" s="153" t="e">
        <f t="shared" si="14"/>
        <v>#REF!</v>
      </c>
      <c r="U38" s="150">
        <f t="shared" si="14"/>
        <v>75414</v>
      </c>
      <c r="V38" s="150" t="e">
        <f t="shared" si="14"/>
        <v>#REF!</v>
      </c>
      <c r="W38" s="152" t="e">
        <f t="shared" si="14"/>
        <v>#REF!</v>
      </c>
    </row>
    <row r="39" spans="1:23" ht="16.5" x14ac:dyDescent="0.3">
      <c r="A39" s="61"/>
      <c r="B39" s="169" t="s">
        <v>187</v>
      </c>
      <c r="C39" s="189" t="s">
        <v>188</v>
      </c>
      <c r="D39" s="171" t="e">
        <f>SUM(E39:G39)</f>
        <v>#REF!</v>
      </c>
      <c r="E39" s="172">
        <v>36902</v>
      </c>
      <c r="F39" s="172">
        <v>4033</v>
      </c>
      <c r="G39" s="173" t="e">
        <f>'[2]3.Interné služby'!#REF!</f>
        <v>#REF!</v>
      </c>
      <c r="H39" s="171" t="e">
        <f>SUM(I39:K39)</f>
        <v>#REF!</v>
      </c>
      <c r="I39" s="172">
        <v>22326</v>
      </c>
      <c r="J39" s="172">
        <v>5865</v>
      </c>
      <c r="K39" s="174" t="e">
        <f>'[2]3.Interné služby'!#REF!</f>
        <v>#REF!</v>
      </c>
      <c r="L39" s="175" t="e">
        <f>SUM(M39:O39)</f>
        <v>#REF!</v>
      </c>
      <c r="M39" s="172" t="e">
        <f>'[2]3.Interné služby'!#REF!</f>
        <v>#REF!</v>
      </c>
      <c r="N39" s="172" t="e">
        <f>'[2]3.Interné služby'!#REF!</f>
        <v>#REF!</v>
      </c>
      <c r="O39" s="174" t="e">
        <f>'[2]3.Interné služby'!#REF!</f>
        <v>#REF!</v>
      </c>
      <c r="P39" s="214">
        <v>27814.74</v>
      </c>
      <c r="Q39" s="215">
        <v>22025.74</v>
      </c>
      <c r="R39" s="215">
        <v>5789</v>
      </c>
      <c r="S39" s="216">
        <v>0</v>
      </c>
      <c r="T39" s="175">
        <f>SUM(U39:W39)</f>
        <v>80864</v>
      </c>
      <c r="U39" s="172">
        <f>'[2]3.Interné služby'!$H$4</f>
        <v>46864</v>
      </c>
      <c r="V39" s="172">
        <f>'[2]3.Interné služby'!$I$4</f>
        <v>34000</v>
      </c>
      <c r="W39" s="174">
        <f>'[2]3.Interné služby'!$J$4</f>
        <v>0</v>
      </c>
    </row>
    <row r="40" spans="1:23" ht="16.5" x14ac:dyDescent="0.3">
      <c r="A40" s="85"/>
      <c r="B40" s="169" t="s">
        <v>189</v>
      </c>
      <c r="C40" s="189" t="s">
        <v>190</v>
      </c>
      <c r="D40" s="171" t="e">
        <f>SUM(E40:G40)</f>
        <v>#REF!</v>
      </c>
      <c r="E40" s="172">
        <v>35806</v>
      </c>
      <c r="F40" s="172" t="e">
        <f>'[2]3.Interné služby'!#REF!</f>
        <v>#REF!</v>
      </c>
      <c r="G40" s="173" t="e">
        <f>'[2]3.Interné služby'!#REF!</f>
        <v>#REF!</v>
      </c>
      <c r="H40" s="171" t="e">
        <f>SUM(I40:K40)</f>
        <v>#REF!</v>
      </c>
      <c r="I40" s="172">
        <v>9784</v>
      </c>
      <c r="J40" s="172"/>
      <c r="K40" s="174" t="e">
        <f>'[2]3.Interné služby'!#REF!</f>
        <v>#REF!</v>
      </c>
      <c r="L40" s="175" t="e">
        <f>SUM(M40:O40)</f>
        <v>#REF!</v>
      </c>
      <c r="M40" s="172">
        <v>30256</v>
      </c>
      <c r="N40" s="172" t="e">
        <f>'[2]3.Interné služby'!#REF!</f>
        <v>#REF!</v>
      </c>
      <c r="O40" s="174" t="e">
        <f>'[2]3.Interné služby'!#REF!</f>
        <v>#REF!</v>
      </c>
      <c r="P40" s="214">
        <v>27507.78</v>
      </c>
      <c r="Q40" s="215">
        <v>27507.78</v>
      </c>
      <c r="R40" s="215">
        <v>0</v>
      </c>
      <c r="S40" s="216">
        <v>0</v>
      </c>
      <c r="T40" s="175">
        <f>SUM(U40:W40)</f>
        <v>10900</v>
      </c>
      <c r="U40" s="172">
        <f>'[2]3.Interné služby'!$H$31</f>
        <v>10900</v>
      </c>
      <c r="V40" s="172">
        <f>'[2]3.Interné služby'!$I$31</f>
        <v>0</v>
      </c>
      <c r="W40" s="174">
        <f>'[2]3.Interné služby'!$J$31</f>
        <v>0</v>
      </c>
    </row>
    <row r="41" spans="1:23" ht="16.5" x14ac:dyDescent="0.3">
      <c r="B41" s="169" t="s">
        <v>191</v>
      </c>
      <c r="C41" s="189" t="s">
        <v>192</v>
      </c>
      <c r="D41" s="171" t="e">
        <f t="shared" ref="D41:W41" si="15">SUM(D42:D45)</f>
        <v>#REF!</v>
      </c>
      <c r="E41" s="172">
        <f t="shared" si="15"/>
        <v>193704</v>
      </c>
      <c r="F41" s="172" t="e">
        <f t="shared" si="15"/>
        <v>#REF!</v>
      </c>
      <c r="G41" s="173" t="e">
        <f t="shared" si="15"/>
        <v>#REF!</v>
      </c>
      <c r="H41" s="171" t="e">
        <f t="shared" si="15"/>
        <v>#REF!</v>
      </c>
      <c r="I41" s="172">
        <f t="shared" si="15"/>
        <v>160978</v>
      </c>
      <c r="J41" s="172">
        <f t="shared" si="15"/>
        <v>46477</v>
      </c>
      <c r="K41" s="174" t="e">
        <f t="shared" si="15"/>
        <v>#REF!</v>
      </c>
      <c r="L41" s="175" t="e">
        <f t="shared" si="15"/>
        <v>#REF!</v>
      </c>
      <c r="M41" s="172" t="e">
        <f t="shared" si="15"/>
        <v>#REF!</v>
      </c>
      <c r="N41" s="172" t="e">
        <f t="shared" si="15"/>
        <v>#REF!</v>
      </c>
      <c r="O41" s="174" t="e">
        <f t="shared" si="15"/>
        <v>#REF!</v>
      </c>
      <c r="P41" s="214">
        <v>178249.2</v>
      </c>
      <c r="Q41" s="215">
        <v>159043.20000000001</v>
      </c>
      <c r="R41" s="215">
        <v>19206</v>
      </c>
      <c r="S41" s="216">
        <v>0</v>
      </c>
      <c r="T41" s="175" t="e">
        <f t="shared" si="15"/>
        <v>#REF!</v>
      </c>
      <c r="U41" s="172">
        <f t="shared" si="15"/>
        <v>12750</v>
      </c>
      <c r="V41" s="172" t="e">
        <f t="shared" si="15"/>
        <v>#REF!</v>
      </c>
      <c r="W41" s="174" t="e">
        <f t="shared" si="15"/>
        <v>#REF!</v>
      </c>
    </row>
    <row r="42" spans="1:23" ht="16.5" x14ac:dyDescent="0.3">
      <c r="B42" s="70">
        <v>1</v>
      </c>
      <c r="C42" s="92" t="s">
        <v>193</v>
      </c>
      <c r="D42" s="72" t="e">
        <f t="shared" ref="D42:D47" si="16">SUM(E42:G42)</f>
        <v>#REF!</v>
      </c>
      <c r="E42" s="73">
        <v>1492</v>
      </c>
      <c r="F42" s="73" t="e">
        <f>'[2]3.Interné služby'!#REF!</f>
        <v>#REF!</v>
      </c>
      <c r="G42" s="74" t="e">
        <f>'[2]3.Interné služby'!#REF!</f>
        <v>#REF!</v>
      </c>
      <c r="H42" s="72" t="e">
        <f t="shared" ref="H42:H47" si="17">SUM(I42:K42)</f>
        <v>#REF!</v>
      </c>
      <c r="I42" s="73">
        <v>3200</v>
      </c>
      <c r="J42" s="73">
        <v>0</v>
      </c>
      <c r="K42" s="75" t="e">
        <f>'[2]3.Interné služby'!#REF!</f>
        <v>#REF!</v>
      </c>
      <c r="L42" s="76" t="e">
        <f t="shared" ref="L42:L47" si="18">SUM(M42:O42)</f>
        <v>#REF!</v>
      </c>
      <c r="M42" s="73" t="e">
        <f>'[2]3.Interné služby'!#REF!</f>
        <v>#REF!</v>
      </c>
      <c r="N42" s="73" t="e">
        <f>'[2]3.Interné služby'!#REF!</f>
        <v>#REF!</v>
      </c>
      <c r="O42" s="75" t="e">
        <f>'[2]3.Interné služby'!#REF!</f>
        <v>#REF!</v>
      </c>
      <c r="P42" s="214">
        <v>1873.69</v>
      </c>
      <c r="Q42" s="217">
        <v>1873.69</v>
      </c>
      <c r="R42" s="217">
        <v>0</v>
      </c>
      <c r="S42" s="218">
        <v>0</v>
      </c>
      <c r="T42" s="76">
        <f t="shared" ref="T42:T47" si="19">SUM(U42:W42)</f>
        <v>3250</v>
      </c>
      <c r="U42" s="73">
        <f>'[2]3.Interné služby'!$H$37</f>
        <v>3250</v>
      </c>
      <c r="V42" s="73">
        <f>'[2]3.Interné služby'!$I$37</f>
        <v>0</v>
      </c>
      <c r="W42" s="75">
        <f>'[2]3.Interné služby'!$J$37</f>
        <v>0</v>
      </c>
    </row>
    <row r="43" spans="1:23" ht="15.75" x14ac:dyDescent="0.25">
      <c r="B43" s="70">
        <v>2</v>
      </c>
      <c r="C43" s="84" t="s">
        <v>194</v>
      </c>
      <c r="D43" s="72" t="e">
        <f t="shared" si="16"/>
        <v>#REF!</v>
      </c>
      <c r="E43" s="73">
        <v>802</v>
      </c>
      <c r="F43" s="73" t="e">
        <f>'[2]3.Interné služby'!#REF!</f>
        <v>#REF!</v>
      </c>
      <c r="G43" s="74" t="e">
        <f>'[2]3.Interné služby'!#REF!</f>
        <v>#REF!</v>
      </c>
      <c r="H43" s="72" t="e">
        <f t="shared" si="17"/>
        <v>#REF!</v>
      </c>
      <c r="I43" s="73">
        <v>569</v>
      </c>
      <c r="J43" s="73">
        <v>0</v>
      </c>
      <c r="K43" s="75" t="e">
        <f>'[2]3.Interné služby'!#REF!</f>
        <v>#REF!</v>
      </c>
      <c r="L43" s="76" t="e">
        <f t="shared" si="18"/>
        <v>#REF!</v>
      </c>
      <c r="M43" s="73">
        <v>800</v>
      </c>
      <c r="N43" s="73" t="e">
        <f>'[2]3.Interné služby'!#REF!</f>
        <v>#REF!</v>
      </c>
      <c r="O43" s="75" t="e">
        <f>'[2]3.Interné služby'!#REF!</f>
        <v>#REF!</v>
      </c>
      <c r="P43" s="214">
        <v>108.36</v>
      </c>
      <c r="Q43" s="217">
        <v>108.36</v>
      </c>
      <c r="R43" s="217">
        <v>0</v>
      </c>
      <c r="S43" s="218">
        <v>0</v>
      </c>
      <c r="T43" s="76">
        <f t="shared" si="19"/>
        <v>500</v>
      </c>
      <c r="U43" s="73">
        <f>'[2]3.Interné služby'!$H$43</f>
        <v>500</v>
      </c>
      <c r="V43" s="73">
        <f>'[2]3.Interné služby'!$I$43</f>
        <v>0</v>
      </c>
      <c r="W43" s="75">
        <f>'[2]3.Interné služby'!$J$43</f>
        <v>0</v>
      </c>
    </row>
    <row r="44" spans="1:23" ht="15.75" x14ac:dyDescent="0.25">
      <c r="B44" s="70">
        <v>3</v>
      </c>
      <c r="C44" s="84" t="s">
        <v>195</v>
      </c>
      <c r="D44" s="72" t="e">
        <f t="shared" si="16"/>
        <v>#REF!</v>
      </c>
      <c r="E44" s="73">
        <v>189803</v>
      </c>
      <c r="F44" s="73"/>
      <c r="G44" s="74" t="e">
        <f>'[2]3.Interné služby'!#REF!</f>
        <v>#REF!</v>
      </c>
      <c r="H44" s="72" t="e">
        <f t="shared" si="17"/>
        <v>#REF!</v>
      </c>
      <c r="I44" s="73">
        <v>157209</v>
      </c>
      <c r="J44" s="73">
        <v>13786</v>
      </c>
      <c r="K44" s="75" t="e">
        <f>'[2]3.Interné služby'!#REF!</f>
        <v>#REF!</v>
      </c>
      <c r="L44" s="76" t="e">
        <f t="shared" si="18"/>
        <v>#REF!</v>
      </c>
      <c r="M44" s="73" t="e">
        <f>'[2]3.Interné služby'!#REF!</f>
        <v>#REF!</v>
      </c>
      <c r="N44" s="73">
        <v>20700</v>
      </c>
      <c r="O44" s="75" t="e">
        <f>'[2]3.Interné služby'!#REF!</f>
        <v>#REF!</v>
      </c>
      <c r="P44" s="214">
        <v>155457.15</v>
      </c>
      <c r="Q44" s="217">
        <v>154761.15</v>
      </c>
      <c r="R44" s="217">
        <v>696</v>
      </c>
      <c r="S44" s="218">
        <v>0</v>
      </c>
      <c r="T44" s="76">
        <f t="shared" si="19"/>
        <v>5000</v>
      </c>
      <c r="U44" s="73">
        <f>'[3]3.Interné služby'!$Q$19</f>
        <v>5000</v>
      </c>
      <c r="V44" s="73">
        <f>'[2]3.Interné služby'!$I$47</f>
        <v>0</v>
      </c>
      <c r="W44" s="75">
        <f>'[2]3.Interné služby'!$J$47</f>
        <v>0</v>
      </c>
    </row>
    <row r="45" spans="1:23" ht="15.75" x14ac:dyDescent="0.25">
      <c r="B45" s="70">
        <v>4</v>
      </c>
      <c r="C45" s="84" t="s">
        <v>196</v>
      </c>
      <c r="D45" s="72" t="e">
        <f t="shared" si="16"/>
        <v>#REF!</v>
      </c>
      <c r="E45" s="73">
        <v>1607</v>
      </c>
      <c r="F45" s="73">
        <v>6656</v>
      </c>
      <c r="G45" s="74" t="e">
        <f>'[2]3.Interné služby'!#REF!</f>
        <v>#REF!</v>
      </c>
      <c r="H45" s="72" t="e">
        <f t="shared" si="17"/>
        <v>#REF!</v>
      </c>
      <c r="I45" s="73">
        <v>0</v>
      </c>
      <c r="J45" s="73">
        <v>32691</v>
      </c>
      <c r="K45" s="75" t="e">
        <f>'[2]3.Interné služby'!#REF!</f>
        <v>#REF!</v>
      </c>
      <c r="L45" s="76" t="e">
        <f t="shared" si="18"/>
        <v>#REF!</v>
      </c>
      <c r="M45" s="73" t="e">
        <f>'[2]3.Interné služby'!#REF!</f>
        <v>#REF!</v>
      </c>
      <c r="N45" s="73" t="e">
        <f>'[2]3.Interné služby'!#REF!</f>
        <v>#REF!</v>
      </c>
      <c r="O45" s="75" t="e">
        <f>'[2]3.Interné služby'!#REF!</f>
        <v>#REF!</v>
      </c>
      <c r="P45" s="214">
        <v>20810</v>
      </c>
      <c r="Q45" s="217">
        <v>2300</v>
      </c>
      <c r="R45" s="217">
        <v>18510</v>
      </c>
      <c r="S45" s="218">
        <v>0</v>
      </c>
      <c r="T45" s="76" t="e">
        <f t="shared" si="19"/>
        <v>#REF!</v>
      </c>
      <c r="U45" s="73">
        <f>'[2]3.Interné služby'!$H$99</f>
        <v>4000</v>
      </c>
      <c r="V45" s="73" t="e">
        <f>'[2]3.Interné služby'!$I$99</f>
        <v>#REF!</v>
      </c>
      <c r="W45" s="75" t="e">
        <f>'[2]3.Interné služby'!$J$99</f>
        <v>#REF!</v>
      </c>
    </row>
    <row r="46" spans="1:23" ht="16.5" x14ac:dyDescent="0.3">
      <c r="B46" s="169" t="s">
        <v>197</v>
      </c>
      <c r="C46" s="189" t="s">
        <v>198</v>
      </c>
      <c r="D46" s="171" t="e">
        <f t="shared" si="16"/>
        <v>#REF!</v>
      </c>
      <c r="E46" s="172">
        <v>1736</v>
      </c>
      <c r="F46" s="172" t="e">
        <f>'[2]3.Interné služby'!#REF!</f>
        <v>#REF!</v>
      </c>
      <c r="G46" s="173" t="e">
        <f>'[2]3.Interné služby'!#REF!</f>
        <v>#REF!</v>
      </c>
      <c r="H46" s="171" t="e">
        <f t="shared" si="17"/>
        <v>#REF!</v>
      </c>
      <c r="I46" s="172">
        <v>2400</v>
      </c>
      <c r="J46" s="172" t="e">
        <f>'[2]3.Interné služby'!#REF!</f>
        <v>#REF!</v>
      </c>
      <c r="K46" s="174" t="e">
        <f>'[2]3.Interné služby'!#REF!</f>
        <v>#REF!</v>
      </c>
      <c r="L46" s="175" t="e">
        <f t="shared" si="18"/>
        <v>#REF!</v>
      </c>
      <c r="M46" s="172">
        <v>3900</v>
      </c>
      <c r="N46" s="172" t="e">
        <f>'[2]3.Interné služby'!#REF!</f>
        <v>#REF!</v>
      </c>
      <c r="O46" s="174" t="e">
        <f>'[2]3.Interné služby'!#REF!</f>
        <v>#REF!</v>
      </c>
      <c r="P46" s="214">
        <v>4017.4</v>
      </c>
      <c r="Q46" s="215">
        <v>4017.4</v>
      </c>
      <c r="R46" s="215">
        <v>0</v>
      </c>
      <c r="S46" s="216">
        <v>0</v>
      </c>
      <c r="T46" s="175" t="e">
        <f t="shared" si="19"/>
        <v>#REF!</v>
      </c>
      <c r="U46" s="172">
        <f>'[2]3.Interné služby'!$H$101</f>
        <v>3700</v>
      </c>
      <c r="V46" s="172" t="e">
        <f>'[2]3.Interné služby'!$I$102</f>
        <v>#REF!</v>
      </c>
      <c r="W46" s="174" t="e">
        <f>'[2]3.Interné služby'!$J$102</f>
        <v>#REF!</v>
      </c>
    </row>
    <row r="47" spans="1:23" ht="17.25" thickBot="1" x14ac:dyDescent="0.35">
      <c r="B47" s="190" t="s">
        <v>199</v>
      </c>
      <c r="C47" s="191" t="s">
        <v>200</v>
      </c>
      <c r="D47" s="178" t="e">
        <f t="shared" si="16"/>
        <v>#REF!</v>
      </c>
      <c r="E47" s="179">
        <v>3278</v>
      </c>
      <c r="F47" s="179" t="e">
        <f>'[2]3.Interné služby'!#REF!</f>
        <v>#REF!</v>
      </c>
      <c r="G47" s="180" t="e">
        <f>'[2]3.Interné služby'!#REF!</f>
        <v>#REF!</v>
      </c>
      <c r="H47" s="186" t="e">
        <f t="shared" si="17"/>
        <v>#REF!</v>
      </c>
      <c r="I47" s="181">
        <v>1630</v>
      </c>
      <c r="J47" s="181" t="e">
        <f>'[2]3.Interné služby'!#REF!</f>
        <v>#REF!</v>
      </c>
      <c r="K47" s="182" t="e">
        <f>'[2]3.Interné služby'!#REF!</f>
        <v>#REF!</v>
      </c>
      <c r="L47" s="187" t="e">
        <f t="shared" si="18"/>
        <v>#REF!</v>
      </c>
      <c r="M47" s="179" t="e">
        <f>'[2]3.Interné služby'!#REF!</f>
        <v>#REF!</v>
      </c>
      <c r="N47" s="179" t="e">
        <f>'[2]3.Interné služby'!#REF!</f>
        <v>#REF!</v>
      </c>
      <c r="O47" s="188" t="e">
        <f>'[2]3.Interné služby'!#REF!</f>
        <v>#REF!</v>
      </c>
      <c r="P47" s="224">
        <v>1394.38</v>
      </c>
      <c r="Q47" s="225">
        <v>1394.38</v>
      </c>
      <c r="R47" s="225">
        <v>0</v>
      </c>
      <c r="S47" s="226">
        <v>0</v>
      </c>
      <c r="T47" s="187" t="e">
        <f t="shared" si="19"/>
        <v>#REF!</v>
      </c>
      <c r="U47" s="179">
        <f>'[2]3.Interné služby'!$H$108</f>
        <v>1200</v>
      </c>
      <c r="V47" s="179" t="e">
        <f>'[2]3.Interné služby'!$I$108</f>
        <v>#REF!</v>
      </c>
      <c r="W47" s="188" t="e">
        <f>'[2]3.Interné služby'!$J$108</f>
        <v>#REF!</v>
      </c>
    </row>
    <row r="48" spans="1:23" s="63" customFormat="1" ht="14.25" x14ac:dyDescent="0.2">
      <c r="B48" s="156" t="s">
        <v>201</v>
      </c>
      <c r="C48" s="157"/>
      <c r="D48" s="149" t="e">
        <f t="shared" ref="D48:J48" si="20">D49+D50+D53</f>
        <v>#REF!</v>
      </c>
      <c r="E48" s="150" t="e">
        <f t="shared" si="20"/>
        <v>#REF!</v>
      </c>
      <c r="F48" s="150" t="e">
        <f t="shared" si="20"/>
        <v>#REF!</v>
      </c>
      <c r="G48" s="151" t="e">
        <f t="shared" si="20"/>
        <v>#REF!</v>
      </c>
      <c r="H48" s="149" t="e">
        <f>H49+H50+H53-1</f>
        <v>#REF!</v>
      </c>
      <c r="I48" s="150" t="e">
        <f>I49+I50+I53-1</f>
        <v>#REF!</v>
      </c>
      <c r="J48" s="150">
        <f t="shared" si="20"/>
        <v>0</v>
      </c>
      <c r="K48" s="152" t="e">
        <f>K49+K53</f>
        <v>#REF!</v>
      </c>
      <c r="L48" s="153" t="e">
        <f t="shared" ref="L48:W48" si="21">L49+L50+L53</f>
        <v>#REF!</v>
      </c>
      <c r="M48" s="150" t="e">
        <f t="shared" si="21"/>
        <v>#REF!</v>
      </c>
      <c r="N48" s="150" t="e">
        <f t="shared" si="21"/>
        <v>#REF!</v>
      </c>
      <c r="O48" s="152" t="e">
        <f t="shared" si="21"/>
        <v>#REF!</v>
      </c>
      <c r="P48" s="222">
        <v>24336.959999999999</v>
      </c>
      <c r="Q48" s="223">
        <v>24336.959999999999</v>
      </c>
      <c r="R48" s="223">
        <v>0</v>
      </c>
      <c r="S48" s="227">
        <v>0</v>
      </c>
      <c r="T48" s="153" t="e">
        <f t="shared" si="21"/>
        <v>#REF!</v>
      </c>
      <c r="U48" s="150">
        <f t="shared" si="21"/>
        <v>32547</v>
      </c>
      <c r="V48" s="150" t="e">
        <f t="shared" si="21"/>
        <v>#REF!</v>
      </c>
      <c r="W48" s="152" t="e">
        <f t="shared" si="21"/>
        <v>#REF!</v>
      </c>
    </row>
    <row r="49" spans="1:23" ht="16.5" x14ac:dyDescent="0.3">
      <c r="B49" s="169" t="s">
        <v>202</v>
      </c>
      <c r="C49" s="189" t="s">
        <v>203</v>
      </c>
      <c r="D49" s="171" t="e">
        <f>SUM(E49:G49)</f>
        <v>#REF!</v>
      </c>
      <c r="E49" s="172">
        <v>15307.52</v>
      </c>
      <c r="F49" s="172" t="e">
        <f>'[2]4.Služby občanov'!#REF!</f>
        <v>#REF!</v>
      </c>
      <c r="G49" s="173" t="e">
        <f>'[2]4.Služby občanov'!#REF!</f>
        <v>#REF!</v>
      </c>
      <c r="H49" s="171" t="e">
        <f>SUM(I49:K49)</f>
        <v>#REF!</v>
      </c>
      <c r="I49" s="172">
        <v>26456</v>
      </c>
      <c r="J49" s="172">
        <v>0</v>
      </c>
      <c r="K49" s="174" t="e">
        <f>'[2]4.Služby občanov'!#REF!</f>
        <v>#REF!</v>
      </c>
      <c r="L49" s="175" t="e">
        <f>SUM(M49:O49)</f>
        <v>#REF!</v>
      </c>
      <c r="M49" s="172" t="e">
        <f>'[2]4.Služby občanov'!#REF!</f>
        <v>#REF!</v>
      </c>
      <c r="N49" s="172" t="e">
        <f>'[2]4.Služby občanov'!#REF!</f>
        <v>#REF!</v>
      </c>
      <c r="O49" s="174" t="e">
        <f>'[2]4.Služby občanov'!#REF!</f>
        <v>#REF!</v>
      </c>
      <c r="P49" s="214">
        <v>8958.27</v>
      </c>
      <c r="Q49" s="215">
        <v>8958.27</v>
      </c>
      <c r="R49" s="215">
        <v>0</v>
      </c>
      <c r="S49" s="216">
        <v>0</v>
      </c>
      <c r="T49" s="175">
        <f>SUM(U49:W49)</f>
        <v>15600</v>
      </c>
      <c r="U49" s="172">
        <f>'[2]4.Služby občanov'!$H$4</f>
        <v>15600</v>
      </c>
      <c r="V49" s="172">
        <f>'[2]4.Služby občanov'!$I$4</f>
        <v>0</v>
      </c>
      <c r="W49" s="174">
        <f>'[2]4.Služby občanov'!$J$4</f>
        <v>0</v>
      </c>
    </row>
    <row r="50" spans="1:23" ht="15.75" x14ac:dyDescent="0.25">
      <c r="A50" s="93"/>
      <c r="B50" s="169" t="s">
        <v>204</v>
      </c>
      <c r="C50" s="184" t="s">
        <v>205</v>
      </c>
      <c r="D50" s="171" t="e">
        <f t="shared" ref="D50:W50" si="22">SUM(D51:D52)</f>
        <v>#REF!</v>
      </c>
      <c r="E50" s="172">
        <f t="shared" si="22"/>
        <v>23245.5</v>
      </c>
      <c r="F50" s="172" t="e">
        <f t="shared" si="22"/>
        <v>#REF!</v>
      </c>
      <c r="G50" s="173" t="e">
        <f t="shared" si="22"/>
        <v>#REF!</v>
      </c>
      <c r="H50" s="171" t="e">
        <f t="shared" si="22"/>
        <v>#REF!</v>
      </c>
      <c r="I50" s="172" t="e">
        <f t="shared" si="22"/>
        <v>#REF!</v>
      </c>
      <c r="J50" s="172">
        <f t="shared" si="22"/>
        <v>0</v>
      </c>
      <c r="K50" s="174" t="e">
        <f t="shared" si="22"/>
        <v>#REF!</v>
      </c>
      <c r="L50" s="175" t="e">
        <f t="shared" si="22"/>
        <v>#REF!</v>
      </c>
      <c r="M50" s="172" t="e">
        <f t="shared" si="22"/>
        <v>#REF!</v>
      </c>
      <c r="N50" s="172" t="e">
        <f t="shared" si="22"/>
        <v>#REF!</v>
      </c>
      <c r="O50" s="174" t="e">
        <f t="shared" si="22"/>
        <v>#REF!</v>
      </c>
      <c r="P50" s="214">
        <v>15378.69</v>
      </c>
      <c r="Q50" s="215">
        <v>15378.69</v>
      </c>
      <c r="R50" s="215">
        <v>0</v>
      </c>
      <c r="S50" s="216">
        <v>0</v>
      </c>
      <c r="T50" s="175" t="e">
        <f t="shared" si="22"/>
        <v>#REF!</v>
      </c>
      <c r="U50" s="172">
        <f t="shared" si="22"/>
        <v>16937</v>
      </c>
      <c r="V50" s="172" t="e">
        <f t="shared" si="22"/>
        <v>#REF!</v>
      </c>
      <c r="W50" s="174" t="e">
        <f t="shared" si="22"/>
        <v>#REF!</v>
      </c>
    </row>
    <row r="51" spans="1:23" ht="15.75" x14ac:dyDescent="0.25">
      <c r="A51" s="93"/>
      <c r="B51" s="70">
        <v>1</v>
      </c>
      <c r="C51" s="84" t="s">
        <v>206</v>
      </c>
      <c r="D51" s="72" t="e">
        <f>SUM(E51:G51)</f>
        <v>#REF!</v>
      </c>
      <c r="E51" s="73">
        <v>23245.5</v>
      </c>
      <c r="F51" s="73" t="e">
        <f>'[2]4.Služby občanov'!#REF!</f>
        <v>#REF!</v>
      </c>
      <c r="G51" s="74" t="e">
        <f>'[2]4.Služby občanov'!#REF!</f>
        <v>#REF!</v>
      </c>
      <c r="H51" s="72" t="e">
        <f>SUM(I51:K51)</f>
        <v>#REF!</v>
      </c>
      <c r="I51" s="73">
        <v>14579</v>
      </c>
      <c r="J51" s="73">
        <v>0</v>
      </c>
      <c r="K51" s="75" t="e">
        <f>'[2]4.Služby občanov'!#REF!</f>
        <v>#REF!</v>
      </c>
      <c r="L51" s="76" t="e">
        <f>SUM(M51:O51)</f>
        <v>#REF!</v>
      </c>
      <c r="M51" s="73" t="e">
        <f>'[2]4.Služby občanov'!#REF!</f>
        <v>#REF!</v>
      </c>
      <c r="N51" s="73" t="e">
        <f>'[2]4.Služby občanov'!#REF!</f>
        <v>#REF!</v>
      </c>
      <c r="O51" s="75" t="e">
        <f>'[2]4.Služby občanov'!#REF!</f>
        <v>#REF!</v>
      </c>
      <c r="P51" s="214">
        <v>15378.69</v>
      </c>
      <c r="Q51" s="228">
        <v>15378.69</v>
      </c>
      <c r="R51" s="228">
        <v>0</v>
      </c>
      <c r="S51" s="229">
        <v>0</v>
      </c>
      <c r="T51" s="76">
        <f>SUM(U51:W51)</f>
        <v>16737</v>
      </c>
      <c r="U51" s="73">
        <f>'[2]4.Služby občanov'!$H$18</f>
        <v>16737</v>
      </c>
      <c r="V51" s="73">
        <f>'[2]4.Služby občanov'!$I$18</f>
        <v>0</v>
      </c>
      <c r="W51" s="75">
        <f>'[2]4.Služby občanov'!$J$18</f>
        <v>0</v>
      </c>
    </row>
    <row r="52" spans="1:23" ht="15.75" x14ac:dyDescent="0.25">
      <c r="A52" s="93"/>
      <c r="B52" s="70">
        <v>2</v>
      </c>
      <c r="C52" s="84" t="s">
        <v>207</v>
      </c>
      <c r="D52" s="72" t="e">
        <f>SUM(E52:G52)</f>
        <v>#REF!</v>
      </c>
      <c r="E52" s="73">
        <v>0</v>
      </c>
      <c r="F52" s="73" t="e">
        <f>'[2]4.Služby občanov'!#REF!</f>
        <v>#REF!</v>
      </c>
      <c r="G52" s="74" t="e">
        <f>'[2]4.Služby občanov'!#REF!</f>
        <v>#REF!</v>
      </c>
      <c r="H52" s="72" t="e">
        <f>SUM(I52:K52)</f>
        <v>#REF!</v>
      </c>
      <c r="I52" s="73" t="e">
        <f>'[2]4.Služby občanov'!#REF!</f>
        <v>#REF!</v>
      </c>
      <c r="J52" s="73">
        <v>0</v>
      </c>
      <c r="K52" s="75" t="e">
        <f>'[2]4.Služby občanov'!#REF!</f>
        <v>#REF!</v>
      </c>
      <c r="L52" s="76" t="e">
        <f>SUM(M52:O52)</f>
        <v>#REF!</v>
      </c>
      <c r="M52" s="73" t="e">
        <f>'[2]4.Služby občanov'!#REF!</f>
        <v>#REF!</v>
      </c>
      <c r="N52" s="73" t="e">
        <f>'[2]4.Služby občanov'!#REF!</f>
        <v>#REF!</v>
      </c>
      <c r="O52" s="75" t="e">
        <f>'[2]4.Služby občanov'!#REF!</f>
        <v>#REF!</v>
      </c>
      <c r="P52" s="214">
        <v>0</v>
      </c>
      <c r="Q52" s="228">
        <v>0</v>
      </c>
      <c r="R52" s="228">
        <v>0</v>
      </c>
      <c r="S52" s="229">
        <v>0</v>
      </c>
      <c r="T52" s="76" t="e">
        <f>SUM(U52:W52)</f>
        <v>#REF!</v>
      </c>
      <c r="U52" s="73">
        <f>'[2]4.Služby občanov'!$H$26</f>
        <v>200</v>
      </c>
      <c r="V52" s="73" t="e">
        <f>'[2]4.Služby občanov'!$I$26</f>
        <v>#REF!</v>
      </c>
      <c r="W52" s="75" t="e">
        <f>'[2]4.Služby občanov'!$J$26</f>
        <v>#REF!</v>
      </c>
    </row>
    <row r="53" spans="1:23" ht="16.5" thickBot="1" x14ac:dyDescent="0.3">
      <c r="A53" s="93"/>
      <c r="B53" s="192" t="s">
        <v>208</v>
      </c>
      <c r="C53" s="185" t="s">
        <v>209</v>
      </c>
      <c r="D53" s="178" t="e">
        <f>SUM(E53:G53)</f>
        <v>#REF!</v>
      </c>
      <c r="E53" s="179" t="e">
        <f>'[2]4.Služby občanov'!#REF!</f>
        <v>#REF!</v>
      </c>
      <c r="F53" s="179" t="e">
        <f>'[2]4.Služby občanov'!#REF!</f>
        <v>#REF!</v>
      </c>
      <c r="G53" s="180" t="e">
        <f>'[2]4.Služby občanov'!#REF!</f>
        <v>#REF!</v>
      </c>
      <c r="H53" s="186" t="e">
        <f>SUM(I53:K53)</f>
        <v>#REF!</v>
      </c>
      <c r="I53" s="181">
        <v>0</v>
      </c>
      <c r="J53" s="181">
        <v>0</v>
      </c>
      <c r="K53" s="182" t="e">
        <f>'[2]4.Služby občanov'!#REF!</f>
        <v>#REF!</v>
      </c>
      <c r="L53" s="187" t="e">
        <f>SUM(M53:O53)</f>
        <v>#REF!</v>
      </c>
      <c r="M53" s="179" t="e">
        <f>'[2]4.Služby občanov'!#REF!</f>
        <v>#REF!</v>
      </c>
      <c r="N53" s="179" t="e">
        <f>'[2]4.Služby občanov'!#REF!</f>
        <v>#REF!</v>
      </c>
      <c r="O53" s="188" t="e">
        <f>'[2]4.Služby občanov'!#REF!</f>
        <v>#REF!</v>
      </c>
      <c r="P53" s="224">
        <v>0</v>
      </c>
      <c r="Q53" s="230">
        <v>0</v>
      </c>
      <c r="R53" s="230">
        <v>0</v>
      </c>
      <c r="S53" s="231">
        <v>0</v>
      </c>
      <c r="T53" s="187" t="e">
        <f>SUM(U53:W53)</f>
        <v>#REF!</v>
      </c>
      <c r="U53" s="179">
        <f>'[2]4.Služby občanov'!$H$28</f>
        <v>10</v>
      </c>
      <c r="V53" s="179" t="e">
        <f>'[2]4.Služby občanov'!$I$28</f>
        <v>#REF!</v>
      </c>
      <c r="W53" s="188" t="e">
        <f>'[2]4.Služby občanov'!$J$28</f>
        <v>#REF!</v>
      </c>
    </row>
    <row r="54" spans="1:23" s="63" customFormat="1" ht="14.25" x14ac:dyDescent="0.2">
      <c r="A54" s="93"/>
      <c r="B54" s="154" t="s">
        <v>210</v>
      </c>
      <c r="C54" s="158"/>
      <c r="D54" s="149" t="e">
        <f t="shared" ref="D54:W54" si="23">D55+D60+D61+D62+D67</f>
        <v>#REF!</v>
      </c>
      <c r="E54" s="150" t="e">
        <f t="shared" si="23"/>
        <v>#REF!</v>
      </c>
      <c r="F54" s="150" t="e">
        <f t="shared" si="23"/>
        <v>#REF!</v>
      </c>
      <c r="G54" s="151" t="e">
        <f t="shared" si="23"/>
        <v>#REF!</v>
      </c>
      <c r="H54" s="149" t="e">
        <f t="shared" si="23"/>
        <v>#REF!</v>
      </c>
      <c r="I54" s="150" t="e">
        <f t="shared" si="23"/>
        <v>#REF!</v>
      </c>
      <c r="J54" s="150" t="e">
        <f t="shared" si="23"/>
        <v>#REF!</v>
      </c>
      <c r="K54" s="152" t="e">
        <f t="shared" si="23"/>
        <v>#REF!</v>
      </c>
      <c r="L54" s="153" t="e">
        <f t="shared" si="23"/>
        <v>#REF!</v>
      </c>
      <c r="M54" s="150" t="e">
        <f t="shared" si="23"/>
        <v>#REF!</v>
      </c>
      <c r="N54" s="150" t="e">
        <f t="shared" si="23"/>
        <v>#REF!</v>
      </c>
      <c r="O54" s="152" t="e">
        <f t="shared" si="23"/>
        <v>#REF!</v>
      </c>
      <c r="P54" s="222">
        <v>667835.55000000005</v>
      </c>
      <c r="Q54" s="223">
        <v>666135.55000000005</v>
      </c>
      <c r="R54" s="223">
        <v>1700</v>
      </c>
      <c r="S54" s="227">
        <v>0</v>
      </c>
      <c r="T54" s="153" t="e">
        <f t="shared" si="23"/>
        <v>#REF!</v>
      </c>
      <c r="U54" s="150" t="e">
        <f t="shared" si="23"/>
        <v>#REF!</v>
      </c>
      <c r="V54" s="150" t="e">
        <f t="shared" si="23"/>
        <v>#REF!</v>
      </c>
      <c r="W54" s="152" t="e">
        <f t="shared" si="23"/>
        <v>#REF!</v>
      </c>
    </row>
    <row r="55" spans="1:23" ht="15.75" x14ac:dyDescent="0.25">
      <c r="A55" s="93"/>
      <c r="B55" s="193" t="s">
        <v>211</v>
      </c>
      <c r="C55" s="184" t="s">
        <v>212</v>
      </c>
      <c r="D55" s="171" t="e">
        <f t="shared" ref="D55:W55" si="24">SUM(D56:D59)</f>
        <v>#REF!</v>
      </c>
      <c r="E55" s="172">
        <f t="shared" si="24"/>
        <v>496158.19</v>
      </c>
      <c r="F55" s="172" t="e">
        <f t="shared" si="24"/>
        <v>#REF!</v>
      </c>
      <c r="G55" s="173" t="e">
        <f t="shared" si="24"/>
        <v>#REF!</v>
      </c>
      <c r="H55" s="171" t="e">
        <f t="shared" si="24"/>
        <v>#REF!</v>
      </c>
      <c r="I55" s="172">
        <f t="shared" si="24"/>
        <v>480129.99</v>
      </c>
      <c r="J55" s="172" t="e">
        <f t="shared" si="24"/>
        <v>#REF!</v>
      </c>
      <c r="K55" s="174" t="e">
        <f t="shared" si="24"/>
        <v>#REF!</v>
      </c>
      <c r="L55" s="175" t="e">
        <f t="shared" si="24"/>
        <v>#REF!</v>
      </c>
      <c r="M55" s="172" t="e">
        <f t="shared" si="24"/>
        <v>#REF!</v>
      </c>
      <c r="N55" s="172" t="e">
        <f t="shared" si="24"/>
        <v>#REF!</v>
      </c>
      <c r="O55" s="174" t="e">
        <f t="shared" si="24"/>
        <v>#REF!</v>
      </c>
      <c r="P55" s="214">
        <v>463317.1</v>
      </c>
      <c r="Q55" s="215">
        <v>461617.1</v>
      </c>
      <c r="R55" s="215">
        <v>1700</v>
      </c>
      <c r="S55" s="216">
        <v>0</v>
      </c>
      <c r="T55" s="175" t="e">
        <f t="shared" si="24"/>
        <v>#REF!</v>
      </c>
      <c r="U55" s="172">
        <f t="shared" si="24"/>
        <v>468983</v>
      </c>
      <c r="V55" s="172">
        <f t="shared" si="24"/>
        <v>6100</v>
      </c>
      <c r="W55" s="174" t="e">
        <f t="shared" si="24"/>
        <v>#REF!</v>
      </c>
    </row>
    <row r="56" spans="1:23" ht="15.75" x14ac:dyDescent="0.25">
      <c r="A56" s="93"/>
      <c r="B56" s="70">
        <v>1</v>
      </c>
      <c r="C56" s="84" t="s">
        <v>213</v>
      </c>
      <c r="D56" s="72" t="e">
        <f t="shared" ref="D56:D61" si="25">SUM(E56:G56)</f>
        <v>#REF!</v>
      </c>
      <c r="E56" s="73">
        <v>350478.7</v>
      </c>
      <c r="F56" s="73">
        <v>9811</v>
      </c>
      <c r="G56" s="74" t="e">
        <f>'[2]5.Bezpečnosť, právo a por.'!#REF!</f>
        <v>#REF!</v>
      </c>
      <c r="H56" s="72" t="e">
        <f t="shared" ref="H56:H66" si="26">SUM(I56:K56)</f>
        <v>#REF!</v>
      </c>
      <c r="I56" s="73">
        <v>339635.49</v>
      </c>
      <c r="J56" s="73">
        <v>10809</v>
      </c>
      <c r="K56" s="75" t="e">
        <f>'[2]5.Bezpečnosť, právo a por.'!#REF!</f>
        <v>#REF!</v>
      </c>
      <c r="L56" s="76" t="e">
        <f t="shared" ref="L56:L61" si="27">SUM(M56:O56)</f>
        <v>#REF!</v>
      </c>
      <c r="M56" s="73" t="e">
        <f>'[2]5.Bezpečnosť, právo a por.'!#REF!</f>
        <v>#REF!</v>
      </c>
      <c r="N56" s="73" t="e">
        <f>'[2]5.Bezpečnosť, právo a por.'!#REF!</f>
        <v>#REF!</v>
      </c>
      <c r="O56" s="75" t="e">
        <f>'[2]5.Bezpečnosť, právo a por.'!#REF!</f>
        <v>#REF!</v>
      </c>
      <c r="P56" s="214">
        <v>326420.21000000002</v>
      </c>
      <c r="Q56" s="217">
        <v>324720.21000000002</v>
      </c>
      <c r="R56" s="217">
        <v>1700</v>
      </c>
      <c r="S56" s="218">
        <v>0</v>
      </c>
      <c r="T56" s="76">
        <f t="shared" ref="T56:T61" si="28">SUM(U56:W56)</f>
        <v>326718</v>
      </c>
      <c r="U56" s="73">
        <f>'[2]5.Bezpečnosť, právo a por.'!$H$5</f>
        <v>326718</v>
      </c>
      <c r="V56" s="73">
        <f>'[2]5.Bezpečnosť, právo a por.'!$I$5</f>
        <v>0</v>
      </c>
      <c r="W56" s="75">
        <f>'[2]5.Bezpečnosť, právo a por.'!$J$5</f>
        <v>0</v>
      </c>
    </row>
    <row r="57" spans="1:23" ht="15.75" x14ac:dyDescent="0.25">
      <c r="B57" s="70">
        <v>2</v>
      </c>
      <c r="C57" s="84" t="s">
        <v>214</v>
      </c>
      <c r="D57" s="72" t="e">
        <f t="shared" si="25"/>
        <v>#REF!</v>
      </c>
      <c r="E57" s="73">
        <v>69112.490000000005</v>
      </c>
      <c r="F57" s="73"/>
      <c r="G57" s="74" t="e">
        <f>'[2]5.Bezpečnosť, právo a por.'!#REF!</f>
        <v>#REF!</v>
      </c>
      <c r="H57" s="72" t="e">
        <f t="shared" si="26"/>
        <v>#REF!</v>
      </c>
      <c r="I57" s="73">
        <v>62503.5</v>
      </c>
      <c r="J57" s="73">
        <v>17528</v>
      </c>
      <c r="K57" s="75" t="e">
        <f>'[2]5.Bezpečnosť, právo a por.'!#REF!</f>
        <v>#REF!</v>
      </c>
      <c r="L57" s="76" t="e">
        <f t="shared" si="27"/>
        <v>#REF!</v>
      </c>
      <c r="M57" s="73" t="e">
        <f>'[2]5.Bezpečnosť, právo a por.'!#REF!</f>
        <v>#REF!</v>
      </c>
      <c r="N57" s="73" t="e">
        <f>'[2]5.Bezpečnosť, právo a por.'!#REF!</f>
        <v>#REF!</v>
      </c>
      <c r="O57" s="75" t="e">
        <f>'[2]5.Bezpečnosť, právo a por.'!#REF!</f>
        <v>#REF!</v>
      </c>
      <c r="P57" s="214">
        <v>63166.06</v>
      </c>
      <c r="Q57" s="217">
        <v>63166.06</v>
      </c>
      <c r="R57" s="217">
        <v>0</v>
      </c>
      <c r="S57" s="218">
        <v>0</v>
      </c>
      <c r="T57" s="76">
        <f t="shared" si="28"/>
        <v>70911</v>
      </c>
      <c r="U57" s="73">
        <f>'[2]5.Bezpečnosť, právo a por.'!$H$49</f>
        <v>67861</v>
      </c>
      <c r="V57" s="73">
        <f>'[2]5.Bezpečnosť, právo a por.'!$I$49</f>
        <v>3050</v>
      </c>
      <c r="W57" s="75">
        <f>'[2]5.Bezpečnosť, právo a por.'!$J$49</f>
        <v>0</v>
      </c>
    </row>
    <row r="58" spans="1:23" ht="15.75" x14ac:dyDescent="0.25">
      <c r="A58" s="85"/>
      <c r="B58" s="70">
        <v>3</v>
      </c>
      <c r="C58" s="84" t="s">
        <v>215</v>
      </c>
      <c r="D58" s="72" t="e">
        <f t="shared" si="25"/>
        <v>#REF!</v>
      </c>
      <c r="E58" s="73">
        <v>37000</v>
      </c>
      <c r="F58" s="73"/>
      <c r="G58" s="74" t="e">
        <f>'[2]5.Bezpečnosť, právo a por.'!#REF!</f>
        <v>#REF!</v>
      </c>
      <c r="H58" s="72" t="e">
        <f t="shared" si="26"/>
        <v>#REF!</v>
      </c>
      <c r="I58" s="73">
        <v>37892.5</v>
      </c>
      <c r="J58" s="73">
        <v>0</v>
      </c>
      <c r="K58" s="75" t="e">
        <f>'[2]5.Bezpečnosť, právo a por.'!#REF!</f>
        <v>#REF!</v>
      </c>
      <c r="L58" s="76" t="e">
        <f t="shared" si="27"/>
        <v>#REF!</v>
      </c>
      <c r="M58" s="73" t="e">
        <f>'[2]5.Bezpečnosť, právo a por.'!#REF!</f>
        <v>#REF!</v>
      </c>
      <c r="N58" s="73" t="e">
        <f>'[2]5.Bezpečnosť, právo a por.'!#REF!</f>
        <v>#REF!</v>
      </c>
      <c r="O58" s="75" t="e">
        <f>'[2]5.Bezpečnosť, právo a por.'!#REF!</f>
        <v>#REF!</v>
      </c>
      <c r="P58" s="214">
        <v>35909.43</v>
      </c>
      <c r="Q58" s="217">
        <v>35909.43</v>
      </c>
      <c r="R58" s="217">
        <v>0</v>
      </c>
      <c r="S58" s="218">
        <v>0</v>
      </c>
      <c r="T58" s="76" t="e">
        <f t="shared" si="28"/>
        <v>#REF!</v>
      </c>
      <c r="U58" s="73">
        <f>'[2]5.Bezpečnosť, právo a por.'!$H$66</f>
        <v>36887</v>
      </c>
      <c r="V58" s="73">
        <f>'[2]5.Bezpečnosť, právo a por.'!$I$65</f>
        <v>3050</v>
      </c>
      <c r="W58" s="75" t="e">
        <f>'[2]5.Bezpečnosť, právo a por.'!$J$65</f>
        <v>#REF!</v>
      </c>
    </row>
    <row r="59" spans="1:23" ht="15.75" x14ac:dyDescent="0.25">
      <c r="A59" s="85"/>
      <c r="B59" s="70">
        <v>4</v>
      </c>
      <c r="C59" s="84" t="s">
        <v>216</v>
      </c>
      <c r="D59" s="72" t="e">
        <f t="shared" si="25"/>
        <v>#REF!</v>
      </c>
      <c r="E59" s="73">
        <v>39567</v>
      </c>
      <c r="F59" s="73" t="e">
        <f>'[2]5.Bezpečnosť, právo a por.'!#REF!</f>
        <v>#REF!</v>
      </c>
      <c r="G59" s="74" t="e">
        <f>'[2]5.Bezpečnosť, právo a por.'!#REF!</f>
        <v>#REF!</v>
      </c>
      <c r="H59" s="72" t="e">
        <f t="shared" si="26"/>
        <v>#REF!</v>
      </c>
      <c r="I59" s="73">
        <v>40098.5</v>
      </c>
      <c r="J59" s="73" t="e">
        <f>'[2]5.Bezpečnosť, právo a por.'!#REF!</f>
        <v>#REF!</v>
      </c>
      <c r="K59" s="75" t="e">
        <f>'[2]5.Bezpečnosť, právo a por.'!#REF!</f>
        <v>#REF!</v>
      </c>
      <c r="L59" s="76" t="e">
        <f t="shared" si="27"/>
        <v>#REF!</v>
      </c>
      <c r="M59" s="73" t="e">
        <f>'[2]5.Bezpečnosť, právo a por.'!#REF!</f>
        <v>#REF!</v>
      </c>
      <c r="N59" s="73" t="e">
        <f>'[2]5.Bezpečnosť, právo a por.'!#REF!</f>
        <v>#REF!</v>
      </c>
      <c r="O59" s="75" t="e">
        <f>'[2]5.Bezpečnosť, právo a por.'!#REF!</f>
        <v>#REF!</v>
      </c>
      <c r="P59" s="214">
        <v>37821.4</v>
      </c>
      <c r="Q59" s="217">
        <v>37821.4</v>
      </c>
      <c r="R59" s="217">
        <v>0</v>
      </c>
      <c r="S59" s="218">
        <v>0</v>
      </c>
      <c r="T59" s="76" t="e">
        <f t="shared" si="28"/>
        <v>#REF!</v>
      </c>
      <c r="U59" s="73">
        <f>'[2]5.Bezpečnosť, právo a por.'!$H$69</f>
        <v>37517</v>
      </c>
      <c r="V59" s="73">
        <f>'[2]5.Bezpečnosť, právo a por.'!$I$69</f>
        <v>0</v>
      </c>
      <c r="W59" s="75" t="e">
        <f>'[2]5.Bezpečnosť, právo a por.'!$J$68</f>
        <v>#REF!</v>
      </c>
    </row>
    <row r="60" spans="1:23" ht="16.5" x14ac:dyDescent="0.3">
      <c r="B60" s="193" t="s">
        <v>217</v>
      </c>
      <c r="C60" s="189" t="s">
        <v>218</v>
      </c>
      <c r="D60" s="171" t="e">
        <f t="shared" si="25"/>
        <v>#REF!</v>
      </c>
      <c r="E60" s="172" t="e">
        <f>'[2]5.Bezpečnosť, právo a por.'!#REF!</f>
        <v>#REF!</v>
      </c>
      <c r="F60" s="172" t="e">
        <f>'[2]5.Bezpečnosť, právo a por.'!#REF!</f>
        <v>#REF!</v>
      </c>
      <c r="G60" s="173" t="e">
        <f>'[2]5.Bezpečnosť, právo a por.'!#REF!</f>
        <v>#REF!</v>
      </c>
      <c r="H60" s="171" t="e">
        <f t="shared" si="26"/>
        <v>#REF!</v>
      </c>
      <c r="I60" s="172">
        <v>0</v>
      </c>
      <c r="J60" s="172">
        <v>0</v>
      </c>
      <c r="K60" s="174" t="e">
        <f>'[2]5.Bezpečnosť, právo a por.'!#REF!</f>
        <v>#REF!</v>
      </c>
      <c r="L60" s="175" t="e">
        <f t="shared" si="27"/>
        <v>#REF!</v>
      </c>
      <c r="M60" s="172" t="e">
        <f>'[2]5.Bezpečnosť, právo a por.'!#REF!</f>
        <v>#REF!</v>
      </c>
      <c r="N60" s="172" t="e">
        <f>'[2]5.Bezpečnosť, právo a por.'!#REF!</f>
        <v>#REF!</v>
      </c>
      <c r="O60" s="174" t="e">
        <f>'[2]5.Bezpečnosť, právo a por.'!#REF!</f>
        <v>#REF!</v>
      </c>
      <c r="P60" s="214">
        <v>0</v>
      </c>
      <c r="Q60" s="215">
        <v>0</v>
      </c>
      <c r="R60" s="215">
        <v>0</v>
      </c>
      <c r="S60" s="216">
        <v>0</v>
      </c>
      <c r="T60" s="175" t="e">
        <f t="shared" si="28"/>
        <v>#REF!</v>
      </c>
      <c r="U60" s="172">
        <f>'[2]5.Bezpečnosť, právo a por.'!$H$77</f>
        <v>0</v>
      </c>
      <c r="V60" s="172"/>
      <c r="W60" s="174" t="e">
        <f>'[2]5.Bezpečnosť, právo a por.'!$J$76</f>
        <v>#REF!</v>
      </c>
    </row>
    <row r="61" spans="1:23" ht="16.5" x14ac:dyDescent="0.3">
      <c r="B61" s="193" t="s">
        <v>219</v>
      </c>
      <c r="C61" s="189" t="s">
        <v>220</v>
      </c>
      <c r="D61" s="171" t="e">
        <f t="shared" si="25"/>
        <v>#REF!</v>
      </c>
      <c r="E61" s="172">
        <v>1286</v>
      </c>
      <c r="F61" s="172" t="e">
        <f>'[2]5.Bezpečnosť, právo a por.'!#REF!</f>
        <v>#REF!</v>
      </c>
      <c r="G61" s="173" t="e">
        <f>'[2]5.Bezpečnosť, právo a por.'!#REF!</f>
        <v>#REF!</v>
      </c>
      <c r="H61" s="171" t="e">
        <f t="shared" si="26"/>
        <v>#REF!</v>
      </c>
      <c r="I61" s="172">
        <v>797</v>
      </c>
      <c r="J61" s="172">
        <v>0</v>
      </c>
      <c r="K61" s="174" t="e">
        <f>'[2]5.Bezpečnosť, právo a por.'!#REF!</f>
        <v>#REF!</v>
      </c>
      <c r="L61" s="175" t="e">
        <f t="shared" si="27"/>
        <v>#REF!</v>
      </c>
      <c r="M61" s="172" t="e">
        <f>'[2]5.Bezpečnosť, právo a por.'!#REF!</f>
        <v>#REF!</v>
      </c>
      <c r="N61" s="172" t="e">
        <f>'[2]5.Bezpečnosť, právo a por.'!#REF!</f>
        <v>#REF!</v>
      </c>
      <c r="O61" s="174" t="e">
        <f>'[2]5.Bezpečnosť, právo a por.'!#REF!</f>
        <v>#REF!</v>
      </c>
      <c r="P61" s="214">
        <v>914.32</v>
      </c>
      <c r="Q61" s="215">
        <v>914.32</v>
      </c>
      <c r="R61" s="215">
        <v>0</v>
      </c>
      <c r="S61" s="216">
        <v>0</v>
      </c>
      <c r="T61" s="175" t="e">
        <f t="shared" si="28"/>
        <v>#REF!</v>
      </c>
      <c r="U61" s="172">
        <f>'[2]5.Bezpečnosť, právo a por.'!$H$79</f>
        <v>1650</v>
      </c>
      <c r="V61" s="172" t="e">
        <f>'[2]5.Bezpečnosť, právo a por.'!$I$78</f>
        <v>#REF!</v>
      </c>
      <c r="W61" s="174" t="e">
        <f>'[2]5.Bezpečnosť, právo a por.'!$J$78</f>
        <v>#REF!</v>
      </c>
    </row>
    <row r="62" spans="1:23" ht="15.75" x14ac:dyDescent="0.25">
      <c r="B62" s="193" t="s">
        <v>221</v>
      </c>
      <c r="C62" s="184" t="s">
        <v>222</v>
      </c>
      <c r="D62" s="171" t="e">
        <f>SUM(D63:D66)</f>
        <v>#REF!</v>
      </c>
      <c r="E62" s="172">
        <f>SUM(E63:E66)</f>
        <v>255279.5</v>
      </c>
      <c r="F62" s="172" t="e">
        <f>SUM(F63:F66)</f>
        <v>#REF!</v>
      </c>
      <c r="G62" s="173" t="e">
        <f>SUM(G63:G66)</f>
        <v>#REF!</v>
      </c>
      <c r="H62" s="171" t="e">
        <f t="shared" si="26"/>
        <v>#REF!</v>
      </c>
      <c r="I62" s="172">
        <f t="shared" ref="I62:W62" si="29">SUM(I63:I66)</f>
        <v>270995.5</v>
      </c>
      <c r="J62" s="172">
        <f t="shared" si="29"/>
        <v>0</v>
      </c>
      <c r="K62" s="174" t="e">
        <f t="shared" si="29"/>
        <v>#REF!</v>
      </c>
      <c r="L62" s="175" t="e">
        <f t="shared" si="29"/>
        <v>#REF!</v>
      </c>
      <c r="M62" s="172" t="e">
        <f t="shared" si="29"/>
        <v>#REF!</v>
      </c>
      <c r="N62" s="172" t="e">
        <f t="shared" si="29"/>
        <v>#REF!</v>
      </c>
      <c r="O62" s="174" t="e">
        <f t="shared" si="29"/>
        <v>#REF!</v>
      </c>
      <c r="P62" s="214">
        <v>203577.43</v>
      </c>
      <c r="Q62" s="215">
        <v>203577.43</v>
      </c>
      <c r="R62" s="215">
        <v>0</v>
      </c>
      <c r="S62" s="216">
        <v>0</v>
      </c>
      <c r="T62" s="175" t="e">
        <f t="shared" si="29"/>
        <v>#REF!</v>
      </c>
      <c r="U62" s="172" t="e">
        <f t="shared" si="29"/>
        <v>#REF!</v>
      </c>
      <c r="V62" s="172">
        <f t="shared" si="29"/>
        <v>64679</v>
      </c>
      <c r="W62" s="174" t="e">
        <f t="shared" si="29"/>
        <v>#REF!</v>
      </c>
    </row>
    <row r="63" spans="1:23" ht="15.75" x14ac:dyDescent="0.25">
      <c r="B63" s="70">
        <v>1</v>
      </c>
      <c r="C63" s="84" t="s">
        <v>223</v>
      </c>
      <c r="D63" s="72" t="e">
        <f>SUM(E63:G63)</f>
        <v>#REF!</v>
      </c>
      <c r="E63" s="73">
        <v>0</v>
      </c>
      <c r="F63" s="73" t="e">
        <f>'[2]5.Bezpečnosť, právo a por.'!#REF!</f>
        <v>#REF!</v>
      </c>
      <c r="G63" s="74" t="e">
        <f>'[2]5.Bezpečnosť, právo a por.'!#REF!</f>
        <v>#REF!</v>
      </c>
      <c r="H63" s="72" t="e">
        <f t="shared" si="26"/>
        <v>#REF!</v>
      </c>
      <c r="I63" s="73">
        <v>0</v>
      </c>
      <c r="J63" s="73">
        <v>0</v>
      </c>
      <c r="K63" s="75" t="e">
        <f>'[2]5.Bezpečnosť, právo a por.'!#REF!</f>
        <v>#REF!</v>
      </c>
      <c r="L63" s="76" t="e">
        <f>SUM(M63:O63)</f>
        <v>#REF!</v>
      </c>
      <c r="M63" s="73" t="e">
        <f>'[2]5.Bezpečnosť, právo a por.'!#REF!</f>
        <v>#REF!</v>
      </c>
      <c r="N63" s="73" t="e">
        <f>'[2]5.Bezpečnosť, právo a por.'!#REF!</f>
        <v>#REF!</v>
      </c>
      <c r="O63" s="75" t="e">
        <f>'[2]5.Bezpečnosť, právo a por.'!#REF!</f>
        <v>#REF!</v>
      </c>
      <c r="P63" s="214">
        <v>0</v>
      </c>
      <c r="Q63" s="217">
        <v>0</v>
      </c>
      <c r="R63" s="217">
        <v>0</v>
      </c>
      <c r="S63" s="218">
        <v>0</v>
      </c>
      <c r="T63" s="76">
        <f>SUM(U63:W63)</f>
        <v>251721</v>
      </c>
      <c r="U63" s="73">
        <f>'[2]5.Bezpečnosť, právo a por.'!$H$95</f>
        <v>187042</v>
      </c>
      <c r="V63" s="73">
        <f>'[2]5.Bezpečnosť, právo a por.'!$I$94</f>
        <v>64679</v>
      </c>
      <c r="W63" s="75">
        <f>'[2]5.Bezpečnosť, právo a por.'!$J$94</f>
        <v>0</v>
      </c>
    </row>
    <row r="64" spans="1:23" ht="15.75" x14ac:dyDescent="0.25">
      <c r="B64" s="70">
        <v>2</v>
      </c>
      <c r="C64" s="84" t="s">
        <v>224</v>
      </c>
      <c r="D64" s="72" t="e">
        <f>SUM(E64:G64)</f>
        <v>#REF!</v>
      </c>
      <c r="E64" s="73">
        <v>57400.5</v>
      </c>
      <c r="F64" s="73" t="e">
        <f>'[2]5.Bezpečnosť, právo a por.'!#REF!</f>
        <v>#REF!</v>
      </c>
      <c r="G64" s="74" t="e">
        <f>'[2]5.Bezpečnosť, právo a por.'!#REF!</f>
        <v>#REF!</v>
      </c>
      <c r="H64" s="72" t="e">
        <f t="shared" si="26"/>
        <v>#REF!</v>
      </c>
      <c r="I64" s="73">
        <v>37515</v>
      </c>
      <c r="J64" s="73">
        <v>0</v>
      </c>
      <c r="K64" s="75" t="e">
        <f>'[2]5.Bezpečnosť, právo a por.'!#REF!</f>
        <v>#REF!</v>
      </c>
      <c r="L64" s="76" t="e">
        <f>SUM(M64:O64)</f>
        <v>#REF!</v>
      </c>
      <c r="M64" s="73">
        <v>42145</v>
      </c>
      <c r="N64" s="73" t="e">
        <f>'[2]5.Bezpečnosť, právo a por.'!#REF!</f>
        <v>#REF!</v>
      </c>
      <c r="O64" s="75" t="e">
        <f>'[2]5.Bezpečnosť, právo a por.'!#REF!</f>
        <v>#REF!</v>
      </c>
      <c r="P64" s="214">
        <v>32015.58</v>
      </c>
      <c r="Q64" s="217">
        <v>32015.58</v>
      </c>
      <c r="R64" s="217">
        <v>0</v>
      </c>
      <c r="S64" s="218">
        <v>0</v>
      </c>
      <c r="T64" s="76" t="e">
        <f>SUM(U64:W64)</f>
        <v>#REF!</v>
      </c>
      <c r="U64" s="73">
        <f>'[2]5.Bezpečnosť, právo a por.'!$H$101</f>
        <v>74900</v>
      </c>
      <c r="V64" s="73"/>
      <c r="W64" s="75" t="e">
        <f>'[2]5.Bezpečnosť, právo a por.'!$J$96</f>
        <v>#REF!</v>
      </c>
    </row>
    <row r="65" spans="1:23" ht="15.75" x14ac:dyDescent="0.25">
      <c r="B65" s="70">
        <v>3</v>
      </c>
      <c r="C65" s="84" t="s">
        <v>225</v>
      </c>
      <c r="D65" s="72" t="e">
        <f>SUM(E65:G65)</f>
        <v>#REF!</v>
      </c>
      <c r="E65" s="73">
        <v>197723</v>
      </c>
      <c r="F65" s="73" t="e">
        <f>'[2]5.Bezpečnosť, právo a por.'!#REF!</f>
        <v>#REF!</v>
      </c>
      <c r="G65" s="74" t="e">
        <f>'[2]5.Bezpečnosť, právo a por.'!#REF!</f>
        <v>#REF!</v>
      </c>
      <c r="H65" s="72" t="e">
        <f t="shared" si="26"/>
        <v>#REF!</v>
      </c>
      <c r="I65" s="73">
        <v>233480.5</v>
      </c>
      <c r="J65" s="73">
        <v>0</v>
      </c>
      <c r="K65" s="75" t="e">
        <f>'[2]5.Bezpečnosť, právo a por.'!#REF!</f>
        <v>#REF!</v>
      </c>
      <c r="L65" s="76" t="e">
        <f>SUM(M65:O65)</f>
        <v>#REF!</v>
      </c>
      <c r="M65" s="73" t="e">
        <f>'[2]5.Bezpečnosť, právo a por.'!#REF!</f>
        <v>#REF!</v>
      </c>
      <c r="N65" s="73" t="e">
        <f>'[2]5.Bezpečnosť, právo a por.'!#REF!</f>
        <v>#REF!</v>
      </c>
      <c r="O65" s="75" t="e">
        <f>'[2]5.Bezpečnosť, právo a por.'!#REF!</f>
        <v>#REF!</v>
      </c>
      <c r="P65" s="214">
        <v>171561.85</v>
      </c>
      <c r="Q65" s="217">
        <v>171561.85</v>
      </c>
      <c r="R65" s="217">
        <v>0</v>
      </c>
      <c r="S65" s="218">
        <v>0</v>
      </c>
      <c r="T65" s="76" t="e">
        <f>SUM(U65:W65)</f>
        <v>#REF!</v>
      </c>
      <c r="U65" s="73" t="e">
        <f>'[2]5.Bezpečnosť, právo a por.'!$H$103</f>
        <v>#REF!</v>
      </c>
      <c r="V65" s="73">
        <f>'[2]5.Bezpečnosť, právo a por.'!$I$102</f>
        <v>0</v>
      </c>
      <c r="W65" s="75">
        <f>'[2]5.Bezpečnosť, právo a por.'!$J$102</f>
        <v>0</v>
      </c>
    </row>
    <row r="66" spans="1:23" ht="15.75" x14ac:dyDescent="0.25">
      <c r="B66" s="70">
        <v>4</v>
      </c>
      <c r="C66" s="84" t="s">
        <v>226</v>
      </c>
      <c r="D66" s="72" t="e">
        <f>SUM(E66:G66)</f>
        <v>#REF!</v>
      </c>
      <c r="E66" s="73">
        <v>156</v>
      </c>
      <c r="F66" s="73" t="e">
        <f>'[2]5.Bezpečnosť, právo a por.'!#REF!</f>
        <v>#REF!</v>
      </c>
      <c r="G66" s="74" t="e">
        <f>'[2]5.Bezpečnosť, právo a por.'!#REF!</f>
        <v>#REF!</v>
      </c>
      <c r="H66" s="72" t="e">
        <f t="shared" si="26"/>
        <v>#REF!</v>
      </c>
      <c r="I66" s="73">
        <v>0</v>
      </c>
      <c r="J66" s="73">
        <v>0</v>
      </c>
      <c r="K66" s="75" t="e">
        <f>'[2]5.Bezpečnosť, právo a por.'!#REF!</f>
        <v>#REF!</v>
      </c>
      <c r="L66" s="76" t="e">
        <f>SUM(M66:O66)</f>
        <v>#REF!</v>
      </c>
      <c r="M66" s="73">
        <v>0</v>
      </c>
      <c r="N66" s="73" t="e">
        <f>'[2]5.Bezpečnosť, právo a por.'!#REF!</f>
        <v>#REF!</v>
      </c>
      <c r="O66" s="75" t="e">
        <f>'[2]5.Bezpečnosť, právo a por.'!#REF!</f>
        <v>#REF!</v>
      </c>
      <c r="P66" s="214">
        <v>0</v>
      </c>
      <c r="Q66" s="217">
        <v>0</v>
      </c>
      <c r="R66" s="217">
        <v>0</v>
      </c>
      <c r="S66" s="218">
        <v>0</v>
      </c>
      <c r="T66" s="76" t="e">
        <f>SUM(U66:W66)</f>
        <v>#REF!</v>
      </c>
      <c r="U66" s="73" t="e">
        <f>'[2]5.Bezpečnosť, právo a por.'!$H$106</f>
        <v>#REF!</v>
      </c>
      <c r="V66" s="73">
        <f>'[2]5.Bezpečnosť, právo a por.'!$I$105</f>
        <v>0</v>
      </c>
      <c r="W66" s="75">
        <f>'[2]5.Bezpečnosť, právo a por.'!$J$105</f>
        <v>0</v>
      </c>
    </row>
    <row r="67" spans="1:23" ht="15.75" x14ac:dyDescent="0.25">
      <c r="A67" s="93"/>
      <c r="B67" s="193" t="s">
        <v>227</v>
      </c>
      <c r="C67" s="194" t="s">
        <v>228</v>
      </c>
      <c r="D67" s="171" t="e">
        <f t="shared" ref="D67:W67" si="30">SUM(D68:D69)</f>
        <v>#REF!</v>
      </c>
      <c r="E67" s="172">
        <f t="shared" si="30"/>
        <v>1324</v>
      </c>
      <c r="F67" s="172" t="e">
        <f t="shared" si="30"/>
        <v>#REF!</v>
      </c>
      <c r="G67" s="173" t="e">
        <f t="shared" si="30"/>
        <v>#REF!</v>
      </c>
      <c r="H67" s="171" t="e">
        <f t="shared" si="30"/>
        <v>#REF!</v>
      </c>
      <c r="I67" s="172" t="e">
        <f t="shared" si="30"/>
        <v>#REF!</v>
      </c>
      <c r="J67" s="172">
        <f t="shared" si="30"/>
        <v>0</v>
      </c>
      <c r="K67" s="174" t="e">
        <f t="shared" si="30"/>
        <v>#REF!</v>
      </c>
      <c r="L67" s="175" t="e">
        <f t="shared" si="30"/>
        <v>#REF!</v>
      </c>
      <c r="M67" s="172" t="e">
        <f t="shared" si="30"/>
        <v>#REF!</v>
      </c>
      <c r="N67" s="172" t="e">
        <f t="shared" si="30"/>
        <v>#REF!</v>
      </c>
      <c r="O67" s="174" t="e">
        <f t="shared" si="30"/>
        <v>#REF!</v>
      </c>
      <c r="P67" s="214">
        <v>26.7</v>
      </c>
      <c r="Q67" s="215">
        <v>26.7</v>
      </c>
      <c r="R67" s="215">
        <v>0</v>
      </c>
      <c r="S67" s="216">
        <v>0</v>
      </c>
      <c r="T67" s="175" t="e">
        <f t="shared" si="30"/>
        <v>#REF!</v>
      </c>
      <c r="U67" s="172" t="e">
        <f t="shared" si="30"/>
        <v>#REF!</v>
      </c>
      <c r="V67" s="172">
        <f t="shared" si="30"/>
        <v>0</v>
      </c>
      <c r="W67" s="174">
        <f t="shared" si="30"/>
        <v>0</v>
      </c>
    </row>
    <row r="68" spans="1:23" ht="15.75" x14ac:dyDescent="0.25">
      <c r="A68" s="93"/>
      <c r="B68" s="70">
        <v>1</v>
      </c>
      <c r="C68" s="84" t="s">
        <v>229</v>
      </c>
      <c r="D68" s="72" t="e">
        <f>SUM(E68:G68)</f>
        <v>#REF!</v>
      </c>
      <c r="E68" s="73">
        <v>461</v>
      </c>
      <c r="F68" s="73" t="e">
        <f>'[2]5.Bezpečnosť, právo a por.'!#REF!</f>
        <v>#REF!</v>
      </c>
      <c r="G68" s="74" t="e">
        <f>'[2]5.Bezpečnosť, právo a por.'!#REF!</f>
        <v>#REF!</v>
      </c>
      <c r="H68" s="72" t="e">
        <f>SUM(I68:K68)</f>
        <v>#REF!</v>
      </c>
      <c r="I68" s="73" t="e">
        <f>'[2]5.Bezpečnosť, právo a por.'!#REF!</f>
        <v>#REF!</v>
      </c>
      <c r="J68" s="73">
        <v>0</v>
      </c>
      <c r="K68" s="75" t="e">
        <f>'[2]5.Bezpečnosť, právo a por.'!#REF!</f>
        <v>#REF!</v>
      </c>
      <c r="L68" s="76" t="e">
        <f>SUM(M68:O68)</f>
        <v>#REF!</v>
      </c>
      <c r="M68" s="73" t="e">
        <f>'[2]5.Bezpečnosť, právo a por.'!#REF!</f>
        <v>#REF!</v>
      </c>
      <c r="N68" s="73" t="e">
        <f>'[2]5.Bezpečnosť, právo a por.'!#REF!</f>
        <v>#REF!</v>
      </c>
      <c r="O68" s="75" t="e">
        <f>'[2]5.Bezpečnosť, právo a por.'!#REF!</f>
        <v>#REF!</v>
      </c>
      <c r="P68" s="214">
        <v>26.7</v>
      </c>
      <c r="Q68" s="217">
        <v>26.7</v>
      </c>
      <c r="R68" s="217">
        <v>0</v>
      </c>
      <c r="S68" s="218">
        <v>0</v>
      </c>
      <c r="T68" s="76">
        <f>SUM(U68:W68)</f>
        <v>1300</v>
      </c>
      <c r="U68" s="73">
        <f>'[2]5.Bezpečnosť, právo a por.'!$H$110</f>
        <v>1300</v>
      </c>
      <c r="V68" s="73">
        <f>'[2]5.Bezpečnosť, právo a por.'!$I$109</f>
        <v>0</v>
      </c>
      <c r="W68" s="75">
        <f>'[2]5.Bezpečnosť, právo a por.'!$J$109</f>
        <v>0</v>
      </c>
    </row>
    <row r="69" spans="1:23" ht="17.25" thickBot="1" x14ac:dyDescent="0.35">
      <c r="A69" s="93"/>
      <c r="B69" s="78">
        <v>2</v>
      </c>
      <c r="C69" s="95" t="s">
        <v>230</v>
      </c>
      <c r="D69" s="79" t="e">
        <f>SUM(E69:G69)</f>
        <v>#REF!</v>
      </c>
      <c r="E69" s="80">
        <v>863</v>
      </c>
      <c r="F69" s="80" t="e">
        <f>'[2]5.Bezpečnosť, právo a por.'!#REF!</f>
        <v>#REF!</v>
      </c>
      <c r="G69" s="81" t="e">
        <f>'[2]5.Bezpečnosť, právo a por.'!#REF!</f>
        <v>#REF!</v>
      </c>
      <c r="H69" s="72" t="e">
        <f>SUM(I69:K69)</f>
        <v>#REF!</v>
      </c>
      <c r="I69" s="82">
        <v>0</v>
      </c>
      <c r="J69" s="82">
        <v>0</v>
      </c>
      <c r="K69" s="83" t="e">
        <f>'[2]5.Bezpečnosť, právo a por.'!#REF!</f>
        <v>#REF!</v>
      </c>
      <c r="L69" s="89" t="e">
        <f>SUM(M69:O69)</f>
        <v>#REF!</v>
      </c>
      <c r="M69" s="80" t="e">
        <f>'[2]5.Bezpečnosť, právo a por.'!#REF!</f>
        <v>#REF!</v>
      </c>
      <c r="N69" s="80" t="e">
        <f>'[2]5.Bezpečnosť, právo a por.'!#REF!</f>
        <v>#REF!</v>
      </c>
      <c r="O69" s="90" t="e">
        <f>'[2]5.Bezpečnosť, právo a por.'!#REF!</f>
        <v>#REF!</v>
      </c>
      <c r="P69" s="224">
        <v>0</v>
      </c>
      <c r="Q69" s="232">
        <v>0</v>
      </c>
      <c r="R69" s="232">
        <v>0</v>
      </c>
      <c r="S69" s="233">
        <v>0</v>
      </c>
      <c r="T69" s="89" t="e">
        <f>SUM(U69:W69)</f>
        <v>#REF!</v>
      </c>
      <c r="U69" s="80" t="e">
        <f>'[2]5.Bezpečnosť, právo a por.'!$H$112</f>
        <v>#REF!</v>
      </c>
      <c r="V69" s="80">
        <f>'[2]5.Bezpečnosť, právo a por.'!$I$111</f>
        <v>0</v>
      </c>
      <c r="W69" s="90">
        <f>'[2]5.Bezpečnosť, právo a por.'!$J$111</f>
        <v>0</v>
      </c>
    </row>
    <row r="70" spans="1:23" s="63" customFormat="1" ht="14.25" x14ac:dyDescent="0.2">
      <c r="A70" s="93"/>
      <c r="B70" s="154" t="s">
        <v>231</v>
      </c>
      <c r="C70" s="155"/>
      <c r="D70" s="149" t="e">
        <f t="shared" ref="D70:W70" si="31">D71+D74+D77</f>
        <v>#REF!</v>
      </c>
      <c r="E70" s="150">
        <f t="shared" si="31"/>
        <v>702096</v>
      </c>
      <c r="F70" s="150" t="e">
        <f t="shared" si="31"/>
        <v>#REF!</v>
      </c>
      <c r="G70" s="151" t="e">
        <f t="shared" si="31"/>
        <v>#REF!</v>
      </c>
      <c r="H70" s="149" t="e">
        <f t="shared" si="31"/>
        <v>#REF!</v>
      </c>
      <c r="I70" s="150">
        <f t="shared" si="31"/>
        <v>666597</v>
      </c>
      <c r="J70" s="150" t="e">
        <f t="shared" si="31"/>
        <v>#REF!</v>
      </c>
      <c r="K70" s="152" t="e">
        <f t="shared" si="31"/>
        <v>#REF!</v>
      </c>
      <c r="L70" s="153" t="e">
        <f t="shared" si="31"/>
        <v>#REF!</v>
      </c>
      <c r="M70" s="150" t="e">
        <f t="shared" si="31"/>
        <v>#REF!</v>
      </c>
      <c r="N70" s="150" t="e">
        <f t="shared" si="31"/>
        <v>#REF!</v>
      </c>
      <c r="O70" s="152" t="e">
        <f t="shared" si="31"/>
        <v>#REF!</v>
      </c>
      <c r="P70" s="222">
        <v>698135.79</v>
      </c>
      <c r="Q70" s="223">
        <v>698135.79</v>
      </c>
      <c r="R70" s="223">
        <v>0</v>
      </c>
      <c r="S70" s="227">
        <v>0</v>
      </c>
      <c r="T70" s="153">
        <f t="shared" si="31"/>
        <v>749050</v>
      </c>
      <c r="U70" s="150">
        <f t="shared" si="31"/>
        <v>743850</v>
      </c>
      <c r="V70" s="150">
        <f t="shared" si="31"/>
        <v>5200</v>
      </c>
      <c r="W70" s="152">
        <f t="shared" si="31"/>
        <v>0</v>
      </c>
    </row>
    <row r="71" spans="1:23" ht="15.75" x14ac:dyDescent="0.25">
      <c r="A71" s="85"/>
      <c r="B71" s="193" t="s">
        <v>232</v>
      </c>
      <c r="C71" s="194" t="s">
        <v>233</v>
      </c>
      <c r="D71" s="171" t="e">
        <f t="shared" ref="D71:W71" si="32">SUM(D72:D73)</f>
        <v>#REF!</v>
      </c>
      <c r="E71" s="172">
        <f t="shared" si="32"/>
        <v>518307</v>
      </c>
      <c r="F71" s="172" t="e">
        <f t="shared" si="32"/>
        <v>#REF!</v>
      </c>
      <c r="G71" s="173" t="e">
        <f t="shared" si="32"/>
        <v>#REF!</v>
      </c>
      <c r="H71" s="171" t="e">
        <f t="shared" si="32"/>
        <v>#REF!</v>
      </c>
      <c r="I71" s="172">
        <f t="shared" si="32"/>
        <v>514507</v>
      </c>
      <c r="J71" s="172" t="e">
        <f t="shared" si="32"/>
        <v>#REF!</v>
      </c>
      <c r="K71" s="174" t="e">
        <f t="shared" si="32"/>
        <v>#REF!</v>
      </c>
      <c r="L71" s="175" t="e">
        <f t="shared" si="32"/>
        <v>#REF!</v>
      </c>
      <c r="M71" s="172" t="e">
        <f t="shared" si="32"/>
        <v>#REF!</v>
      </c>
      <c r="N71" s="172" t="e">
        <f t="shared" si="32"/>
        <v>#REF!</v>
      </c>
      <c r="O71" s="174" t="e">
        <f t="shared" si="32"/>
        <v>#REF!</v>
      </c>
      <c r="P71" s="214">
        <v>524715.03</v>
      </c>
      <c r="Q71" s="215">
        <v>524715.03</v>
      </c>
      <c r="R71" s="215">
        <v>0</v>
      </c>
      <c r="S71" s="216">
        <v>0</v>
      </c>
      <c r="T71" s="175">
        <f t="shared" si="32"/>
        <v>564050</v>
      </c>
      <c r="U71" s="172">
        <f t="shared" si="32"/>
        <v>558850</v>
      </c>
      <c r="V71" s="172">
        <f t="shared" si="32"/>
        <v>5200</v>
      </c>
      <c r="W71" s="174">
        <f t="shared" si="32"/>
        <v>0</v>
      </c>
    </row>
    <row r="72" spans="1:23" ht="15.75" x14ac:dyDescent="0.25">
      <c r="B72" s="70">
        <v>1</v>
      </c>
      <c r="C72" s="94" t="s">
        <v>234</v>
      </c>
      <c r="D72" s="72" t="e">
        <f>SUM(E72:G72)</f>
        <v>#REF!</v>
      </c>
      <c r="E72" s="73">
        <v>278</v>
      </c>
      <c r="F72" s="73" t="e">
        <f>'[2]6.Odpadové hospodárstvo'!#REF!</f>
        <v>#REF!</v>
      </c>
      <c r="G72" s="74" t="e">
        <f>'[2]6.Odpadové hospodárstvo'!#REF!</f>
        <v>#REF!</v>
      </c>
      <c r="H72" s="72" t="e">
        <f>SUM(I72:K72)</f>
        <v>#REF!</v>
      </c>
      <c r="I72" s="73">
        <v>265</v>
      </c>
      <c r="J72" s="73" t="e">
        <f>'[2]6.Odpadové hospodárstvo'!#REF!</f>
        <v>#REF!</v>
      </c>
      <c r="K72" s="75" t="e">
        <f>'[2]6.Odpadové hospodárstvo'!#REF!</f>
        <v>#REF!</v>
      </c>
      <c r="L72" s="76" t="e">
        <f>SUM(M72:O72)</f>
        <v>#REF!</v>
      </c>
      <c r="M72" s="73" t="e">
        <f>'[2]6.Odpadové hospodárstvo'!#REF!</f>
        <v>#REF!</v>
      </c>
      <c r="N72" s="73" t="e">
        <f>'[2]6.Odpadové hospodárstvo'!#REF!</f>
        <v>#REF!</v>
      </c>
      <c r="O72" s="75" t="e">
        <f>'[2]6.Odpadové hospodárstvo'!#REF!</f>
        <v>#REF!</v>
      </c>
      <c r="P72" s="214">
        <v>287.73</v>
      </c>
      <c r="Q72" s="217">
        <v>287.73</v>
      </c>
      <c r="R72" s="217">
        <v>0</v>
      </c>
      <c r="S72" s="218">
        <v>0</v>
      </c>
      <c r="T72" s="76">
        <f>SUM(U72:W72)</f>
        <v>6050</v>
      </c>
      <c r="U72" s="73">
        <f>'[2]6.Odpadové hospodárstvo'!$H$5</f>
        <v>850</v>
      </c>
      <c r="V72" s="73">
        <f>'[2]6.Odpadové hospodárstvo'!$I$5</f>
        <v>5200</v>
      </c>
      <c r="W72" s="75">
        <f>'[2]6.Odpadové hospodárstvo'!$J$5</f>
        <v>0</v>
      </c>
    </row>
    <row r="73" spans="1:23" ht="15.75" x14ac:dyDescent="0.25">
      <c r="B73" s="70">
        <v>2</v>
      </c>
      <c r="C73" s="84" t="s">
        <v>235</v>
      </c>
      <c r="D73" s="72" t="e">
        <f>SUM(E73:G73)</f>
        <v>#REF!</v>
      </c>
      <c r="E73" s="73">
        <v>518029</v>
      </c>
      <c r="F73" s="73" t="e">
        <f>'[2]6.Odpadové hospodárstvo'!#REF!</f>
        <v>#REF!</v>
      </c>
      <c r="G73" s="74" t="e">
        <f>'[2]6.Odpadové hospodárstvo'!#REF!</f>
        <v>#REF!</v>
      </c>
      <c r="H73" s="72" t="e">
        <f>SUM(I73:K73)</f>
        <v>#REF!</v>
      </c>
      <c r="I73" s="73">
        <v>514242</v>
      </c>
      <c r="J73" s="73" t="e">
        <f>'[2]6.Odpadové hospodárstvo'!#REF!</f>
        <v>#REF!</v>
      </c>
      <c r="K73" s="75" t="e">
        <f>'[2]6.Odpadové hospodárstvo'!#REF!</f>
        <v>#REF!</v>
      </c>
      <c r="L73" s="76" t="e">
        <f>SUM(M73:O73)</f>
        <v>#REF!</v>
      </c>
      <c r="M73" s="73" t="e">
        <f>'[2]6.Odpadové hospodárstvo'!#REF!</f>
        <v>#REF!</v>
      </c>
      <c r="N73" s="73" t="e">
        <f>'[2]6.Odpadové hospodárstvo'!#REF!</f>
        <v>#REF!</v>
      </c>
      <c r="O73" s="75" t="e">
        <f>'[2]6.Odpadové hospodárstvo'!#REF!</f>
        <v>#REF!</v>
      </c>
      <c r="P73" s="214">
        <v>524427.30000000005</v>
      </c>
      <c r="Q73" s="217">
        <v>524427.30000000005</v>
      </c>
      <c r="R73" s="217">
        <v>0</v>
      </c>
      <c r="S73" s="218">
        <v>0</v>
      </c>
      <c r="T73" s="76">
        <f>SUM(U73:W73)</f>
        <v>558000</v>
      </c>
      <c r="U73" s="73">
        <f>'[2]6.Odpadové hospodárstvo'!$H$10</f>
        <v>558000</v>
      </c>
      <c r="V73" s="73">
        <f>'[2]6.Odpadové hospodárstvo'!$I$10</f>
        <v>0</v>
      </c>
      <c r="W73" s="75">
        <f>'[2]6.Odpadové hospodárstvo'!$J$10</f>
        <v>0</v>
      </c>
    </row>
    <row r="74" spans="1:23" ht="15.75" x14ac:dyDescent="0.25">
      <c r="B74" s="193" t="s">
        <v>236</v>
      </c>
      <c r="C74" s="184" t="s">
        <v>237</v>
      </c>
      <c r="D74" s="171" t="e">
        <f t="shared" ref="D74:W74" si="33">SUM(D75:D76)</f>
        <v>#REF!</v>
      </c>
      <c r="E74" s="172">
        <f t="shared" si="33"/>
        <v>107980</v>
      </c>
      <c r="F74" s="172" t="e">
        <f t="shared" si="33"/>
        <v>#REF!</v>
      </c>
      <c r="G74" s="173" t="e">
        <f t="shared" si="33"/>
        <v>#REF!</v>
      </c>
      <c r="H74" s="171" t="e">
        <f t="shared" si="33"/>
        <v>#REF!</v>
      </c>
      <c r="I74" s="172">
        <f t="shared" si="33"/>
        <v>78763</v>
      </c>
      <c r="J74" s="172" t="e">
        <f t="shared" si="33"/>
        <v>#REF!</v>
      </c>
      <c r="K74" s="174" t="e">
        <f t="shared" si="33"/>
        <v>#REF!</v>
      </c>
      <c r="L74" s="175" t="e">
        <f t="shared" si="33"/>
        <v>#REF!</v>
      </c>
      <c r="M74" s="172" t="e">
        <f t="shared" si="33"/>
        <v>#REF!</v>
      </c>
      <c r="N74" s="172" t="e">
        <f t="shared" si="33"/>
        <v>#REF!</v>
      </c>
      <c r="O74" s="174" t="e">
        <f t="shared" si="33"/>
        <v>#REF!</v>
      </c>
      <c r="P74" s="214">
        <v>94003.83</v>
      </c>
      <c r="Q74" s="215">
        <v>94003.83</v>
      </c>
      <c r="R74" s="215">
        <v>0</v>
      </c>
      <c r="S74" s="216">
        <v>0</v>
      </c>
      <c r="T74" s="175">
        <f t="shared" si="33"/>
        <v>100650</v>
      </c>
      <c r="U74" s="172">
        <f t="shared" si="33"/>
        <v>100650</v>
      </c>
      <c r="V74" s="172">
        <f t="shared" si="33"/>
        <v>0</v>
      </c>
      <c r="W74" s="174">
        <f t="shared" si="33"/>
        <v>0</v>
      </c>
    </row>
    <row r="75" spans="1:23" ht="15.75" x14ac:dyDescent="0.25">
      <c r="B75" s="70">
        <v>1</v>
      </c>
      <c r="C75" s="84" t="s">
        <v>238</v>
      </c>
      <c r="D75" s="72" t="e">
        <f>SUM(E75:G75)</f>
        <v>#REF!</v>
      </c>
      <c r="E75" s="73">
        <v>97706</v>
      </c>
      <c r="F75" s="73" t="e">
        <f>'[2]6.Odpadové hospodárstvo'!#REF!</f>
        <v>#REF!</v>
      </c>
      <c r="G75" s="74" t="e">
        <f>'[2]6.Odpadové hospodárstvo'!#REF!</f>
        <v>#REF!</v>
      </c>
      <c r="H75" s="72" t="e">
        <f>SUM(I75:K75)</f>
        <v>#REF!</v>
      </c>
      <c r="I75" s="73">
        <v>68842</v>
      </c>
      <c r="J75" s="73" t="e">
        <f>'[2]6.Odpadové hospodárstvo'!#REF!</f>
        <v>#REF!</v>
      </c>
      <c r="K75" s="75" t="e">
        <f>'[2]6.Odpadové hospodárstvo'!#REF!</f>
        <v>#REF!</v>
      </c>
      <c r="L75" s="76" t="e">
        <f>SUM(M75:O75)</f>
        <v>#REF!</v>
      </c>
      <c r="M75" s="73" t="e">
        <f>'[2]6.Odpadové hospodárstvo'!#REF!</f>
        <v>#REF!</v>
      </c>
      <c r="N75" s="73" t="e">
        <f>'[2]6.Odpadové hospodárstvo'!#REF!</f>
        <v>#REF!</v>
      </c>
      <c r="O75" s="75" t="e">
        <f>'[2]6.Odpadové hospodárstvo'!#REF!</f>
        <v>#REF!</v>
      </c>
      <c r="P75" s="214">
        <v>82086.899999999994</v>
      </c>
      <c r="Q75" s="217">
        <v>82086.899999999994</v>
      </c>
      <c r="R75" s="217">
        <v>0</v>
      </c>
      <c r="S75" s="218">
        <v>0</v>
      </c>
      <c r="T75" s="76">
        <f>SUM(U75:W75)</f>
        <v>86950</v>
      </c>
      <c r="U75" s="73">
        <f>'[2]6.Odpadové hospodárstvo'!$H$15</f>
        <v>86950</v>
      </c>
      <c r="V75" s="73">
        <f>'[2]6.Odpadové hospodárstvo'!$I$15</f>
        <v>0</v>
      </c>
      <c r="W75" s="75">
        <f>'[2]6.Odpadové hospodárstvo'!$J$15</f>
        <v>0</v>
      </c>
    </row>
    <row r="76" spans="1:23" ht="15.75" x14ac:dyDescent="0.25">
      <c r="B76" s="70">
        <v>2</v>
      </c>
      <c r="C76" s="94" t="s">
        <v>239</v>
      </c>
      <c r="D76" s="72" t="e">
        <f>SUM(E76:G76)</f>
        <v>#REF!</v>
      </c>
      <c r="E76" s="73">
        <v>10274</v>
      </c>
      <c r="F76" s="73" t="e">
        <f>'[2]6.Odpadové hospodárstvo'!#REF!</f>
        <v>#REF!</v>
      </c>
      <c r="G76" s="74" t="e">
        <f>'[2]6.Odpadové hospodárstvo'!#REF!</f>
        <v>#REF!</v>
      </c>
      <c r="H76" s="72" t="e">
        <f>SUM(I76:K76)</f>
        <v>#REF!</v>
      </c>
      <c r="I76" s="73">
        <v>9921</v>
      </c>
      <c r="J76" s="73" t="e">
        <f>'[2]6.Odpadové hospodárstvo'!#REF!</f>
        <v>#REF!</v>
      </c>
      <c r="K76" s="75" t="e">
        <f>'[2]6.Odpadové hospodárstvo'!#REF!</f>
        <v>#REF!</v>
      </c>
      <c r="L76" s="76" t="e">
        <f>SUM(M76:O76)</f>
        <v>#REF!</v>
      </c>
      <c r="M76" s="73" t="e">
        <f>'[2]6.Odpadové hospodárstvo'!#REF!</f>
        <v>#REF!</v>
      </c>
      <c r="N76" s="73" t="e">
        <f>'[2]6.Odpadové hospodárstvo'!#REF!</f>
        <v>#REF!</v>
      </c>
      <c r="O76" s="75" t="e">
        <f>'[2]6.Odpadové hospodárstvo'!#REF!</f>
        <v>#REF!</v>
      </c>
      <c r="P76" s="214">
        <v>11916.93</v>
      </c>
      <c r="Q76" s="217">
        <v>11916.93</v>
      </c>
      <c r="R76" s="217">
        <v>0</v>
      </c>
      <c r="S76" s="218">
        <v>0</v>
      </c>
      <c r="T76" s="76">
        <f>SUM(U76:W76)</f>
        <v>13700</v>
      </c>
      <c r="U76" s="73">
        <f>'[2]6.Odpadové hospodárstvo'!$H$18</f>
        <v>13700</v>
      </c>
      <c r="V76" s="73">
        <f>'[2]6.Odpadové hospodárstvo'!$I$18</f>
        <v>0</v>
      </c>
      <c r="W76" s="75">
        <f>'[2]6.Odpadové hospodárstvo'!$J$18</f>
        <v>0</v>
      </c>
    </row>
    <row r="77" spans="1:23" ht="16.5" thickBot="1" x14ac:dyDescent="0.3">
      <c r="B77" s="195" t="s">
        <v>240</v>
      </c>
      <c r="C77" s="196" t="s">
        <v>241</v>
      </c>
      <c r="D77" s="178" t="e">
        <f>SUM(E77:G77)</f>
        <v>#REF!</v>
      </c>
      <c r="E77" s="179">
        <v>75809</v>
      </c>
      <c r="F77" s="179">
        <v>52058</v>
      </c>
      <c r="G77" s="180" t="e">
        <f>'[2]6.Odpadové hospodárstvo'!#REF!</f>
        <v>#REF!</v>
      </c>
      <c r="H77" s="186" t="e">
        <f>SUM(I77:K77)</f>
        <v>#REF!</v>
      </c>
      <c r="I77" s="181">
        <v>73327</v>
      </c>
      <c r="J77" s="181" t="e">
        <f>'[2]6.Odpadové hospodárstvo'!#REF!</f>
        <v>#REF!</v>
      </c>
      <c r="K77" s="182" t="e">
        <f>'[2]6.Odpadové hospodárstvo'!#REF!</f>
        <v>#REF!</v>
      </c>
      <c r="L77" s="187" t="e">
        <f>SUM(M77:O77)</f>
        <v>#REF!</v>
      </c>
      <c r="M77" s="179" t="e">
        <f>'[2]6.Odpadové hospodárstvo'!#REF!</f>
        <v>#REF!</v>
      </c>
      <c r="N77" s="179" t="e">
        <f>'[2]6.Odpadové hospodárstvo'!#REF!</f>
        <v>#REF!</v>
      </c>
      <c r="O77" s="188" t="e">
        <f>'[2]6.Odpadové hospodárstvo'!#REF!</f>
        <v>#REF!</v>
      </c>
      <c r="P77" s="224">
        <v>79416.929999999993</v>
      </c>
      <c r="Q77" s="225">
        <v>79416.929999999993</v>
      </c>
      <c r="R77" s="225">
        <v>0</v>
      </c>
      <c r="S77" s="226">
        <v>0</v>
      </c>
      <c r="T77" s="187">
        <f>SUM(U77:W77)</f>
        <v>84350</v>
      </c>
      <c r="U77" s="179">
        <f>'[2]6.Odpadové hospodárstvo'!$H$20</f>
        <v>84350</v>
      </c>
      <c r="V77" s="179">
        <f>'[2]6.Odpadové hospodárstvo'!$I$20</f>
        <v>0</v>
      </c>
      <c r="W77" s="188">
        <f>'[2]6.Odpadové hospodárstvo'!$J$20</f>
        <v>0</v>
      </c>
    </row>
    <row r="78" spans="1:23" s="63" customFormat="1" ht="14.25" x14ac:dyDescent="0.2">
      <c r="B78" s="154" t="s">
        <v>242</v>
      </c>
      <c r="C78" s="155"/>
      <c r="D78" s="149" t="e">
        <f t="shared" ref="D78:W78" si="34">D79+D87+D90</f>
        <v>#REF!</v>
      </c>
      <c r="E78" s="150" t="e">
        <f t="shared" si="34"/>
        <v>#REF!</v>
      </c>
      <c r="F78" s="150" t="e">
        <f t="shared" si="34"/>
        <v>#REF!</v>
      </c>
      <c r="G78" s="151" t="e">
        <f t="shared" si="34"/>
        <v>#REF!</v>
      </c>
      <c r="H78" s="149" t="e">
        <f t="shared" si="34"/>
        <v>#REF!</v>
      </c>
      <c r="I78" s="150" t="e">
        <f t="shared" si="34"/>
        <v>#REF!</v>
      </c>
      <c r="J78" s="150" t="e">
        <f t="shared" si="34"/>
        <v>#REF!</v>
      </c>
      <c r="K78" s="152" t="e">
        <f t="shared" si="34"/>
        <v>#REF!</v>
      </c>
      <c r="L78" s="153" t="e">
        <f t="shared" si="34"/>
        <v>#REF!</v>
      </c>
      <c r="M78" s="150" t="e">
        <f t="shared" si="34"/>
        <v>#REF!</v>
      </c>
      <c r="N78" s="150" t="e">
        <f t="shared" si="34"/>
        <v>#REF!</v>
      </c>
      <c r="O78" s="152" t="e">
        <f t="shared" si="34"/>
        <v>#REF!</v>
      </c>
      <c r="P78" s="222">
        <v>948075.11</v>
      </c>
      <c r="Q78" s="223">
        <v>274180.21999999997</v>
      </c>
      <c r="R78" s="223">
        <v>368710.89</v>
      </c>
      <c r="S78" s="227">
        <v>305184</v>
      </c>
      <c r="T78" s="153">
        <f t="shared" si="34"/>
        <v>899603</v>
      </c>
      <c r="U78" s="150">
        <f t="shared" si="34"/>
        <v>377705</v>
      </c>
      <c r="V78" s="150">
        <f t="shared" si="34"/>
        <v>128850</v>
      </c>
      <c r="W78" s="152">
        <f t="shared" si="34"/>
        <v>393048</v>
      </c>
    </row>
    <row r="79" spans="1:23" ht="15.75" x14ac:dyDescent="0.25">
      <c r="B79" s="193" t="s">
        <v>243</v>
      </c>
      <c r="C79" s="184" t="s">
        <v>244</v>
      </c>
      <c r="D79" s="171" t="e">
        <f t="shared" ref="D79:W79" si="35">SUM(D80:D86)</f>
        <v>#REF!</v>
      </c>
      <c r="E79" s="172" t="e">
        <f t="shared" si="35"/>
        <v>#REF!</v>
      </c>
      <c r="F79" s="172" t="e">
        <f t="shared" si="35"/>
        <v>#REF!</v>
      </c>
      <c r="G79" s="173" t="e">
        <f t="shared" si="35"/>
        <v>#REF!</v>
      </c>
      <c r="H79" s="171">
        <f t="shared" si="35"/>
        <v>716581.5</v>
      </c>
      <c r="I79" s="172">
        <f t="shared" si="35"/>
        <v>248438.5</v>
      </c>
      <c r="J79" s="172">
        <f t="shared" si="35"/>
        <v>162959</v>
      </c>
      <c r="K79" s="174">
        <f t="shared" si="35"/>
        <v>305184</v>
      </c>
      <c r="L79" s="175" t="e">
        <f t="shared" si="35"/>
        <v>#REF!</v>
      </c>
      <c r="M79" s="172" t="e">
        <f t="shared" si="35"/>
        <v>#REF!</v>
      </c>
      <c r="N79" s="172" t="e">
        <f t="shared" si="35"/>
        <v>#REF!</v>
      </c>
      <c r="O79" s="174" t="e">
        <f t="shared" si="35"/>
        <v>#REF!</v>
      </c>
      <c r="P79" s="214">
        <v>948075.11</v>
      </c>
      <c r="Q79" s="215">
        <v>274180.21999999997</v>
      </c>
      <c r="R79" s="215">
        <v>368710.89</v>
      </c>
      <c r="S79" s="216">
        <v>305184</v>
      </c>
      <c r="T79" s="175">
        <f t="shared" si="35"/>
        <v>770603</v>
      </c>
      <c r="U79" s="172">
        <f t="shared" si="35"/>
        <v>368705</v>
      </c>
      <c r="V79" s="172">
        <f t="shared" si="35"/>
        <v>8850</v>
      </c>
      <c r="W79" s="174">
        <f t="shared" si="35"/>
        <v>393048</v>
      </c>
    </row>
    <row r="80" spans="1:23" ht="15.75" x14ac:dyDescent="0.25">
      <c r="B80" s="70">
        <v>1</v>
      </c>
      <c r="C80" s="84" t="s">
        <v>245</v>
      </c>
      <c r="D80" s="72" t="e">
        <f t="shared" ref="D80:D86" si="36">SUM(E80:G80)</f>
        <v>#REF!</v>
      </c>
      <c r="E80" s="73" t="e">
        <f>'[2]7.Komunikácie'!#REF!</f>
        <v>#REF!</v>
      </c>
      <c r="F80" s="73" t="e">
        <f>'[2]7.Komunikácie'!#REF!</f>
        <v>#REF!</v>
      </c>
      <c r="G80" s="74" t="e">
        <f>'[2]7.Komunikácie'!#REF!</f>
        <v>#REF!</v>
      </c>
      <c r="H80" s="72">
        <f t="shared" ref="H80:H86" si="37">SUM(I80:K80)</f>
        <v>0</v>
      </c>
      <c r="I80" s="73">
        <v>0</v>
      </c>
      <c r="J80" s="73">
        <v>0</v>
      </c>
      <c r="K80" s="75">
        <v>0</v>
      </c>
      <c r="L80" s="76" t="e">
        <f t="shared" ref="L80:L86" si="38">SUM(M80:O80)</f>
        <v>#REF!</v>
      </c>
      <c r="M80" s="73" t="e">
        <f>'[2]7.Komunikácie'!#REF!</f>
        <v>#REF!</v>
      </c>
      <c r="N80" s="73" t="e">
        <f>'[2]7.Komunikácie'!#REF!</f>
        <v>#REF!</v>
      </c>
      <c r="O80" s="75" t="e">
        <f>'[2]7.Komunikácie'!#REF!</f>
        <v>#REF!</v>
      </c>
      <c r="P80" s="214">
        <v>0</v>
      </c>
      <c r="Q80" s="217">
        <v>0</v>
      </c>
      <c r="R80" s="217">
        <v>0</v>
      </c>
      <c r="S80" s="218">
        <v>0</v>
      </c>
      <c r="T80" s="76">
        <f t="shared" ref="T80:T86" si="39">SUM(U80:W80)</f>
        <v>0</v>
      </c>
      <c r="U80" s="73">
        <f>'[2]7.Komunikácie'!$H$5</f>
        <v>0</v>
      </c>
      <c r="V80" s="73">
        <f>'[2]7.Komunikácie'!$I$5</f>
        <v>0</v>
      </c>
      <c r="W80" s="75">
        <f>'[2]7.Komunikácie'!$J$5</f>
        <v>0</v>
      </c>
    </row>
    <row r="81" spans="2:23" ht="15.75" x14ac:dyDescent="0.25">
      <c r="B81" s="70">
        <v>2</v>
      </c>
      <c r="C81" s="84" t="s">
        <v>246</v>
      </c>
      <c r="D81" s="72">
        <f t="shared" si="36"/>
        <v>602449.49</v>
      </c>
      <c r="E81" s="73">
        <v>45661.49</v>
      </c>
      <c r="F81" s="73">
        <v>348552</v>
      </c>
      <c r="G81" s="74">
        <v>208236</v>
      </c>
      <c r="H81" s="72">
        <f t="shared" si="37"/>
        <v>534980</v>
      </c>
      <c r="I81" s="73">
        <v>66837</v>
      </c>
      <c r="J81" s="73">
        <v>162959</v>
      </c>
      <c r="K81" s="75">
        <v>305184</v>
      </c>
      <c r="L81" s="76" t="e">
        <f t="shared" si="38"/>
        <v>#REF!</v>
      </c>
      <c r="M81" s="73" t="e">
        <f>'[2]7.Komunikácie'!#REF!</f>
        <v>#REF!</v>
      </c>
      <c r="N81" s="73" t="e">
        <f>'[2]7.Komunikácie'!#REF!</f>
        <v>#REF!</v>
      </c>
      <c r="O81" s="75" t="e">
        <f>'[2]7.Komunikácie'!#REF!</f>
        <v>#REF!</v>
      </c>
      <c r="P81" s="214">
        <v>785677.72</v>
      </c>
      <c r="Q81" s="217">
        <v>111782.83</v>
      </c>
      <c r="R81" s="217">
        <v>368710.89</v>
      </c>
      <c r="S81" s="218">
        <v>305184</v>
      </c>
      <c r="T81" s="76">
        <f t="shared" si="39"/>
        <v>493103</v>
      </c>
      <c r="U81" s="73">
        <f>'[2]7.Komunikácie'!$H$7</f>
        <v>91205</v>
      </c>
      <c r="V81" s="73">
        <f>'[2]7.Komunikácie'!$I$7</f>
        <v>8850</v>
      </c>
      <c r="W81" s="75">
        <f>'[2]7.Komunikácie'!$J$7</f>
        <v>393048</v>
      </c>
    </row>
    <row r="82" spans="2:23" ht="15.75" x14ac:dyDescent="0.25">
      <c r="B82" s="70">
        <v>3</v>
      </c>
      <c r="C82" s="84" t="s">
        <v>247</v>
      </c>
      <c r="D82" s="72" t="e">
        <f t="shared" si="36"/>
        <v>#REF!</v>
      </c>
      <c r="E82" s="73">
        <v>32923.49</v>
      </c>
      <c r="F82" s="73" t="e">
        <f>'[2]7.Komunikácie'!#REF!</f>
        <v>#REF!</v>
      </c>
      <c r="G82" s="74" t="e">
        <f>'[2]7.Komunikácie'!#REF!</f>
        <v>#REF!</v>
      </c>
      <c r="H82" s="72">
        <f t="shared" si="37"/>
        <v>64576.5</v>
      </c>
      <c r="I82" s="73">
        <v>64576.5</v>
      </c>
      <c r="J82" s="73">
        <v>0</v>
      </c>
      <c r="K82" s="73">
        <v>0</v>
      </c>
      <c r="L82" s="76" t="e">
        <f t="shared" si="38"/>
        <v>#REF!</v>
      </c>
      <c r="M82" s="73" t="e">
        <f>'[2]7.Komunikácie'!#REF!</f>
        <v>#REF!</v>
      </c>
      <c r="N82" s="73" t="e">
        <f>'[2]7.Komunikácie'!#REF!</f>
        <v>#REF!</v>
      </c>
      <c r="O82" s="75" t="e">
        <f>'[2]7.Komunikácie'!#REF!</f>
        <v>#REF!</v>
      </c>
      <c r="P82" s="214">
        <v>39318.660000000003</v>
      </c>
      <c r="Q82" s="217">
        <v>39318.660000000003</v>
      </c>
      <c r="R82" s="217">
        <v>0</v>
      </c>
      <c r="S82" s="218">
        <v>0</v>
      </c>
      <c r="T82" s="76">
        <f t="shared" si="39"/>
        <v>79000</v>
      </c>
      <c r="U82" s="73">
        <f>'[2]7.Komunikácie'!$H$21</f>
        <v>79000</v>
      </c>
      <c r="V82" s="73">
        <f>'[2]7.Komunikácie'!$I$21</f>
        <v>0</v>
      </c>
      <c r="W82" s="75">
        <f>'[2]7.Komunikácie'!$J$21</f>
        <v>0</v>
      </c>
    </row>
    <row r="83" spans="2:23" ht="15.75" x14ac:dyDescent="0.25">
      <c r="B83" s="70">
        <v>4</v>
      </c>
      <c r="C83" s="84" t="s">
        <v>248</v>
      </c>
      <c r="D83" s="72" t="e">
        <f t="shared" si="36"/>
        <v>#REF!</v>
      </c>
      <c r="E83" s="73">
        <v>9452</v>
      </c>
      <c r="F83" s="73" t="e">
        <f>'[2]7.Komunikácie'!#REF!</f>
        <v>#REF!</v>
      </c>
      <c r="G83" s="74" t="e">
        <f>'[2]7.Komunikácie'!#REF!</f>
        <v>#REF!</v>
      </c>
      <c r="H83" s="72">
        <f t="shared" si="37"/>
        <v>9930</v>
      </c>
      <c r="I83" s="73">
        <v>9930</v>
      </c>
      <c r="J83" s="73">
        <v>0</v>
      </c>
      <c r="K83" s="73">
        <v>0</v>
      </c>
      <c r="L83" s="76" t="e">
        <f t="shared" si="38"/>
        <v>#REF!</v>
      </c>
      <c r="M83" s="73" t="e">
        <f>'[2]7.Komunikácie'!#REF!</f>
        <v>#REF!</v>
      </c>
      <c r="N83" s="73" t="e">
        <f>'[2]7.Komunikácie'!#REF!</f>
        <v>#REF!</v>
      </c>
      <c r="O83" s="75" t="e">
        <f>'[2]7.Komunikácie'!#REF!</f>
        <v>#REF!</v>
      </c>
      <c r="P83" s="214">
        <v>22614.04</v>
      </c>
      <c r="Q83" s="217">
        <v>22614.04</v>
      </c>
      <c r="R83" s="217">
        <v>0</v>
      </c>
      <c r="S83" s="218">
        <v>0</v>
      </c>
      <c r="T83" s="76">
        <f t="shared" si="39"/>
        <v>82000</v>
      </c>
      <c r="U83" s="73">
        <f>'[2]7.Komunikácie'!$H$24</f>
        <v>82000</v>
      </c>
      <c r="V83" s="73">
        <f>'[2]7.Komunikácie'!$I$24</f>
        <v>0</v>
      </c>
      <c r="W83" s="75">
        <f>'[2]7.Komunikácie'!$J$24</f>
        <v>0</v>
      </c>
    </row>
    <row r="84" spans="2:23" ht="15.75" x14ac:dyDescent="0.25">
      <c r="B84" s="70">
        <v>5</v>
      </c>
      <c r="C84" s="84" t="s">
        <v>249</v>
      </c>
      <c r="D84" s="72" t="e">
        <f t="shared" si="36"/>
        <v>#REF!</v>
      </c>
      <c r="E84" s="73">
        <v>97309</v>
      </c>
      <c r="F84" s="73" t="e">
        <f>'[2]7.Komunikácie'!#REF!</f>
        <v>#REF!</v>
      </c>
      <c r="G84" s="74" t="e">
        <f>'[2]7.Komunikácie'!#REF!</f>
        <v>#REF!</v>
      </c>
      <c r="H84" s="72">
        <f t="shared" si="37"/>
        <v>92824</v>
      </c>
      <c r="I84" s="73">
        <v>92824</v>
      </c>
      <c r="J84" s="73">
        <v>0</v>
      </c>
      <c r="K84" s="73">
        <v>0</v>
      </c>
      <c r="L84" s="76" t="e">
        <f t="shared" si="38"/>
        <v>#REF!</v>
      </c>
      <c r="M84" s="73" t="e">
        <f>'[2]7.Komunikácie'!#REF!</f>
        <v>#REF!</v>
      </c>
      <c r="N84" s="73" t="e">
        <f>'[2]7.Komunikácie'!#REF!</f>
        <v>#REF!</v>
      </c>
      <c r="O84" s="75" t="e">
        <f>'[2]7.Komunikácie'!#REF!</f>
        <v>#REF!</v>
      </c>
      <c r="P84" s="214">
        <v>83569.850000000006</v>
      </c>
      <c r="Q84" s="217">
        <v>83569.850000000006</v>
      </c>
      <c r="R84" s="217">
        <v>0</v>
      </c>
      <c r="S84" s="218">
        <v>0</v>
      </c>
      <c r="T84" s="76">
        <f t="shared" si="39"/>
        <v>96150</v>
      </c>
      <c r="U84" s="73">
        <f>'[2]7.Komunikácie'!$H$27</f>
        <v>96150</v>
      </c>
      <c r="V84" s="73">
        <f>'[2]7.Komunikácie'!$I$27</f>
        <v>0</v>
      </c>
      <c r="W84" s="75">
        <f>'[2]7.Komunikácie'!$J$27</f>
        <v>0</v>
      </c>
    </row>
    <row r="85" spans="2:23" ht="15.75" x14ac:dyDescent="0.25">
      <c r="B85" s="70">
        <v>5</v>
      </c>
      <c r="C85" s="84" t="s">
        <v>250</v>
      </c>
      <c r="D85" s="72" t="e">
        <f t="shared" si="36"/>
        <v>#REF!</v>
      </c>
      <c r="E85" s="73">
        <v>6126</v>
      </c>
      <c r="F85" s="73" t="e">
        <f>'[2]7.Komunikácie'!#REF!</f>
        <v>#REF!</v>
      </c>
      <c r="G85" s="74" t="e">
        <f>'[2]7.Komunikácie'!#REF!</f>
        <v>#REF!</v>
      </c>
      <c r="H85" s="72">
        <f t="shared" si="37"/>
        <v>13937</v>
      </c>
      <c r="I85" s="73">
        <v>13937</v>
      </c>
      <c r="J85" s="73">
        <v>0</v>
      </c>
      <c r="K85" s="73">
        <v>0</v>
      </c>
      <c r="L85" s="76" t="e">
        <f t="shared" si="38"/>
        <v>#REF!</v>
      </c>
      <c r="M85" s="73">
        <v>17005</v>
      </c>
      <c r="N85" s="73" t="e">
        <f>'[2]7.Komunikácie'!#REF!</f>
        <v>#REF!</v>
      </c>
      <c r="O85" s="75" t="e">
        <f>'[2]7.Komunikácie'!#REF!</f>
        <v>#REF!</v>
      </c>
      <c r="P85" s="214">
        <v>6134.4</v>
      </c>
      <c r="Q85" s="217">
        <v>6134.4</v>
      </c>
      <c r="R85" s="217">
        <v>0</v>
      </c>
      <c r="S85" s="218">
        <v>0</v>
      </c>
      <c r="T85" s="76">
        <f t="shared" si="39"/>
        <v>10350</v>
      </c>
      <c r="U85" s="73">
        <f>'[2]7.Komunikácie'!$H$31</f>
        <v>10350</v>
      </c>
      <c r="V85" s="73">
        <f>'[2]7.Komunikácie'!$I$31</f>
        <v>0</v>
      </c>
      <c r="W85" s="75">
        <f>'[2]7.Komunikácie'!$J$31</f>
        <v>0</v>
      </c>
    </row>
    <row r="86" spans="2:23" ht="16.5" x14ac:dyDescent="0.3">
      <c r="B86" s="70">
        <v>6</v>
      </c>
      <c r="C86" s="92" t="s">
        <v>251</v>
      </c>
      <c r="D86" s="72" t="e">
        <f t="shared" si="36"/>
        <v>#REF!</v>
      </c>
      <c r="E86" s="73">
        <v>3949</v>
      </c>
      <c r="F86" s="73" t="e">
        <f>'[2]7.Komunikácie'!#REF!</f>
        <v>#REF!</v>
      </c>
      <c r="G86" s="74" t="e">
        <f>'[2]7.Komunikácie'!#REF!</f>
        <v>#REF!</v>
      </c>
      <c r="H86" s="72">
        <f t="shared" si="37"/>
        <v>334</v>
      </c>
      <c r="I86" s="73">
        <v>334</v>
      </c>
      <c r="J86" s="73">
        <v>0</v>
      </c>
      <c r="K86" s="73">
        <v>0</v>
      </c>
      <c r="L86" s="76" t="e">
        <f t="shared" si="38"/>
        <v>#REF!</v>
      </c>
      <c r="M86" s="73">
        <v>6240</v>
      </c>
      <c r="N86" s="73" t="e">
        <f>'[2]7.Komunikácie'!#REF!</f>
        <v>#REF!</v>
      </c>
      <c r="O86" s="75" t="e">
        <f>'[2]7.Komunikácie'!#REF!</f>
        <v>#REF!</v>
      </c>
      <c r="P86" s="214">
        <v>10760.44</v>
      </c>
      <c r="Q86" s="217">
        <v>10760.44</v>
      </c>
      <c r="R86" s="217">
        <v>0</v>
      </c>
      <c r="S86" s="218">
        <v>0</v>
      </c>
      <c r="T86" s="76">
        <f t="shared" si="39"/>
        <v>10000</v>
      </c>
      <c r="U86" s="73">
        <f>'[2]7.Komunikácie'!$H$35</f>
        <v>10000</v>
      </c>
      <c r="V86" s="73">
        <f>'[2]7.Komunikácie'!$I$35</f>
        <v>0</v>
      </c>
      <c r="W86" s="75">
        <f>'[2]7.Komunikácie'!$J$35</f>
        <v>0</v>
      </c>
    </row>
    <row r="87" spans="2:23" ht="15.75" x14ac:dyDescent="0.25">
      <c r="B87" s="193" t="s">
        <v>252</v>
      </c>
      <c r="C87" s="184" t="s">
        <v>253</v>
      </c>
      <c r="D87" s="171" t="e">
        <f t="shared" ref="D87:W87" si="40">SUM(D88:D89)</f>
        <v>#REF!</v>
      </c>
      <c r="E87" s="172" t="e">
        <f t="shared" si="40"/>
        <v>#REF!</v>
      </c>
      <c r="F87" s="172" t="e">
        <f t="shared" si="40"/>
        <v>#REF!</v>
      </c>
      <c r="G87" s="173" t="e">
        <f t="shared" si="40"/>
        <v>#REF!</v>
      </c>
      <c r="H87" s="171" t="e">
        <f t="shared" si="40"/>
        <v>#REF!</v>
      </c>
      <c r="I87" s="172" t="e">
        <f t="shared" si="40"/>
        <v>#REF!</v>
      </c>
      <c r="J87" s="172" t="e">
        <f t="shared" si="40"/>
        <v>#REF!</v>
      </c>
      <c r="K87" s="174" t="e">
        <f t="shared" si="40"/>
        <v>#REF!</v>
      </c>
      <c r="L87" s="175" t="e">
        <f t="shared" si="40"/>
        <v>#REF!</v>
      </c>
      <c r="M87" s="172" t="e">
        <f t="shared" si="40"/>
        <v>#REF!</v>
      </c>
      <c r="N87" s="172" t="e">
        <f t="shared" si="40"/>
        <v>#REF!</v>
      </c>
      <c r="O87" s="174" t="e">
        <f t="shared" si="40"/>
        <v>#REF!</v>
      </c>
      <c r="P87" s="214">
        <v>0</v>
      </c>
      <c r="Q87" s="215">
        <v>0</v>
      </c>
      <c r="R87" s="215">
        <v>0</v>
      </c>
      <c r="S87" s="216">
        <v>0</v>
      </c>
      <c r="T87" s="175">
        <f t="shared" si="40"/>
        <v>129000</v>
      </c>
      <c r="U87" s="172">
        <f t="shared" si="40"/>
        <v>9000</v>
      </c>
      <c r="V87" s="172">
        <f t="shared" si="40"/>
        <v>120000</v>
      </c>
      <c r="W87" s="174">
        <f t="shared" si="40"/>
        <v>0</v>
      </c>
    </row>
    <row r="88" spans="2:23" ht="15.75" x14ac:dyDescent="0.25">
      <c r="B88" s="70">
        <v>1</v>
      </c>
      <c r="C88" s="84" t="s">
        <v>254</v>
      </c>
      <c r="D88" s="72" t="e">
        <f>SUM(E88:G88)</f>
        <v>#REF!</v>
      </c>
      <c r="E88" s="73" t="e">
        <f>'[2]7.Komunikácie'!#REF!</f>
        <v>#REF!</v>
      </c>
      <c r="F88" s="73">
        <v>68101</v>
      </c>
      <c r="G88" s="74" t="e">
        <f>'[2]7.Komunikácie'!#REF!</f>
        <v>#REF!</v>
      </c>
      <c r="H88" s="72" t="e">
        <f>SUM(I88:K88)</f>
        <v>#REF!</v>
      </c>
      <c r="I88" s="73" t="e">
        <f>'[2]7.Komunikácie'!#REF!</f>
        <v>#REF!</v>
      </c>
      <c r="J88" s="73" t="e">
        <f>'[2]7.Komunikácie'!#REF!</f>
        <v>#REF!</v>
      </c>
      <c r="K88" s="75" t="e">
        <f>'[2]7.Komunikácie'!#REF!</f>
        <v>#REF!</v>
      </c>
      <c r="L88" s="76" t="e">
        <f>SUM(M88:O88)</f>
        <v>#REF!</v>
      </c>
      <c r="M88" s="73" t="e">
        <f>'[2]7.Komunikácie'!#REF!</f>
        <v>#REF!</v>
      </c>
      <c r="N88" s="73" t="e">
        <f>'[2]7.Komunikácie'!#REF!</f>
        <v>#REF!</v>
      </c>
      <c r="O88" s="75" t="e">
        <f>'[2]7.Komunikácie'!#REF!</f>
        <v>#REF!</v>
      </c>
      <c r="P88" s="214">
        <v>0</v>
      </c>
      <c r="Q88" s="234">
        <v>0</v>
      </c>
      <c r="R88" s="234">
        <v>0</v>
      </c>
      <c r="S88" s="235">
        <v>0</v>
      </c>
      <c r="T88" s="76">
        <f>SUM(U88:W88)</f>
        <v>120000</v>
      </c>
      <c r="U88" s="73">
        <f>'[2]7.Komunikácie'!$H$39</f>
        <v>0</v>
      </c>
      <c r="V88" s="73">
        <f>'[2]7.Komunikácie'!$I$39</f>
        <v>120000</v>
      </c>
      <c r="W88" s="75">
        <f>'[2]7.Komunikácie'!$J$39</f>
        <v>0</v>
      </c>
    </row>
    <row r="89" spans="2:23" ht="15.75" x14ac:dyDescent="0.25">
      <c r="B89" s="70">
        <v>2</v>
      </c>
      <c r="C89" s="84" t="s">
        <v>255</v>
      </c>
      <c r="D89" s="72" t="e">
        <f>SUM(E89:G89)</f>
        <v>#REF!</v>
      </c>
      <c r="E89" s="73">
        <v>0</v>
      </c>
      <c r="F89" s="73" t="e">
        <f>'[2]7.Komunikácie'!#REF!</f>
        <v>#REF!</v>
      </c>
      <c r="G89" s="74" t="e">
        <f>'[2]7.Komunikácie'!#REF!</f>
        <v>#REF!</v>
      </c>
      <c r="H89" s="72" t="e">
        <f>SUM(I89:K89)</f>
        <v>#REF!</v>
      </c>
      <c r="I89" s="73" t="e">
        <f>'[2]7.Komunikácie'!#REF!</f>
        <v>#REF!</v>
      </c>
      <c r="J89" s="73" t="e">
        <f>'[2]7.Komunikácie'!#REF!</f>
        <v>#REF!</v>
      </c>
      <c r="K89" s="75" t="e">
        <f>'[2]7.Komunikácie'!#REF!</f>
        <v>#REF!</v>
      </c>
      <c r="L89" s="76" t="e">
        <f>SUM(M89:O89)</f>
        <v>#REF!</v>
      </c>
      <c r="M89" s="73">
        <v>8150</v>
      </c>
      <c r="N89" s="73" t="e">
        <f>'[2]7.Komunikácie'!#REF!</f>
        <v>#REF!</v>
      </c>
      <c r="O89" s="75" t="e">
        <f>'[2]7.Komunikácie'!#REF!</f>
        <v>#REF!</v>
      </c>
      <c r="P89" s="214">
        <v>0</v>
      </c>
      <c r="Q89" s="234">
        <v>0</v>
      </c>
      <c r="R89" s="234">
        <v>0</v>
      </c>
      <c r="S89" s="235">
        <v>0</v>
      </c>
      <c r="T89" s="76">
        <f>SUM(U89:W89)</f>
        <v>9000</v>
      </c>
      <c r="U89" s="73">
        <f>'[2]7.Komunikácie'!$H$41</f>
        <v>9000</v>
      </c>
      <c r="V89" s="73">
        <f>'[2]7.Komunikácie'!$I$41</f>
        <v>0</v>
      </c>
      <c r="W89" s="75">
        <f>'[2]7.Komunikácie'!$J$41</f>
        <v>0</v>
      </c>
    </row>
    <row r="90" spans="2:23" ht="15.75" x14ac:dyDescent="0.25">
      <c r="B90" s="193" t="s">
        <v>256</v>
      </c>
      <c r="C90" s="184" t="s">
        <v>257</v>
      </c>
      <c r="D90" s="171" t="e">
        <f t="shared" ref="D90:W90" si="41">SUM(D91:D92)</f>
        <v>#REF!</v>
      </c>
      <c r="E90" s="172" t="e">
        <f t="shared" si="41"/>
        <v>#REF!</v>
      </c>
      <c r="F90" s="172" t="e">
        <f t="shared" si="41"/>
        <v>#REF!</v>
      </c>
      <c r="G90" s="173" t="e">
        <f t="shared" si="41"/>
        <v>#REF!</v>
      </c>
      <c r="H90" s="171" t="e">
        <f t="shared" si="41"/>
        <v>#REF!</v>
      </c>
      <c r="I90" s="172" t="e">
        <f t="shared" si="41"/>
        <v>#REF!</v>
      </c>
      <c r="J90" s="172" t="e">
        <f t="shared" si="41"/>
        <v>#REF!</v>
      </c>
      <c r="K90" s="174" t="e">
        <f t="shared" si="41"/>
        <v>#REF!</v>
      </c>
      <c r="L90" s="175" t="e">
        <f t="shared" si="41"/>
        <v>#REF!</v>
      </c>
      <c r="M90" s="172" t="e">
        <f t="shared" si="41"/>
        <v>#REF!</v>
      </c>
      <c r="N90" s="172" t="e">
        <f t="shared" si="41"/>
        <v>#REF!</v>
      </c>
      <c r="O90" s="174" t="e">
        <f t="shared" si="41"/>
        <v>#REF!</v>
      </c>
      <c r="P90" s="214">
        <v>0</v>
      </c>
      <c r="Q90" s="215">
        <v>0</v>
      </c>
      <c r="R90" s="215">
        <v>0</v>
      </c>
      <c r="S90" s="216">
        <v>0</v>
      </c>
      <c r="T90" s="175">
        <f t="shared" si="41"/>
        <v>0</v>
      </c>
      <c r="U90" s="172">
        <f t="shared" si="41"/>
        <v>0</v>
      </c>
      <c r="V90" s="172">
        <f t="shared" si="41"/>
        <v>0</v>
      </c>
      <c r="W90" s="174">
        <f t="shared" si="41"/>
        <v>0</v>
      </c>
    </row>
    <row r="91" spans="2:23" ht="15.75" x14ac:dyDescent="0.25">
      <c r="B91" s="70">
        <v>1</v>
      </c>
      <c r="C91" s="84" t="s">
        <v>258</v>
      </c>
      <c r="D91" s="72" t="e">
        <f>SUM(E91:G91)</f>
        <v>#REF!</v>
      </c>
      <c r="E91" s="73" t="e">
        <f>'[2]7.Komunikácie'!#REF!</f>
        <v>#REF!</v>
      </c>
      <c r="F91" s="73" t="e">
        <f>'[2]7.Komunikácie'!#REF!</f>
        <v>#REF!</v>
      </c>
      <c r="G91" s="74" t="e">
        <f>'[2]7.Komunikácie'!#REF!</f>
        <v>#REF!</v>
      </c>
      <c r="H91" s="72" t="e">
        <f>SUM(I91:K91)</f>
        <v>#REF!</v>
      </c>
      <c r="I91" s="73" t="e">
        <f>'[2]7.Komunikácie'!#REF!</f>
        <v>#REF!</v>
      </c>
      <c r="J91" s="73" t="e">
        <f>'[2]7.Komunikácie'!#REF!</f>
        <v>#REF!</v>
      </c>
      <c r="K91" s="75" t="e">
        <f>'[2]7.Komunikácie'!#REF!</f>
        <v>#REF!</v>
      </c>
      <c r="L91" s="76" t="e">
        <f>SUM(M91:O91)</f>
        <v>#REF!</v>
      </c>
      <c r="M91" s="73" t="e">
        <f>'[2]7.Komunikácie'!#REF!</f>
        <v>#REF!</v>
      </c>
      <c r="N91" s="73" t="e">
        <f>'[2]7.Komunikácie'!#REF!</f>
        <v>#REF!</v>
      </c>
      <c r="O91" s="75" t="e">
        <f>'[2]7.Komunikácie'!#REF!</f>
        <v>#REF!</v>
      </c>
      <c r="P91" s="214">
        <v>0</v>
      </c>
      <c r="Q91" s="217">
        <v>0</v>
      </c>
      <c r="R91" s="217">
        <v>0</v>
      </c>
      <c r="S91" s="218">
        <v>0</v>
      </c>
      <c r="T91" s="76">
        <f>SUM(U91:W91)</f>
        <v>0</v>
      </c>
      <c r="U91" s="73">
        <f>'[2]7.Komunikácie'!$H$44</f>
        <v>0</v>
      </c>
      <c r="V91" s="73">
        <f>'[2]7.Komunikácie'!$I$44</f>
        <v>0</v>
      </c>
      <c r="W91" s="75">
        <f>'[2]7.Komunikácie'!$J$44</f>
        <v>0</v>
      </c>
    </row>
    <row r="92" spans="2:23" ht="16.5" thickBot="1" x14ac:dyDescent="0.3">
      <c r="B92" s="78">
        <v>2</v>
      </c>
      <c r="C92" s="87" t="s">
        <v>259</v>
      </c>
      <c r="D92" s="79" t="e">
        <f>SUM(E92:G92)</f>
        <v>#REF!</v>
      </c>
      <c r="E92" s="80">
        <v>366</v>
      </c>
      <c r="F92" s="80" t="e">
        <f>'[2]7.Komunikácie'!#REF!</f>
        <v>#REF!</v>
      </c>
      <c r="G92" s="81" t="e">
        <f>'[2]7.Komunikácie'!#REF!</f>
        <v>#REF!</v>
      </c>
      <c r="H92" s="88" t="e">
        <f>SUM(I92:K92)</f>
        <v>#REF!</v>
      </c>
      <c r="I92" s="82" t="e">
        <f>'[2]7.Komunikácie'!#REF!</f>
        <v>#REF!</v>
      </c>
      <c r="J92" s="82" t="e">
        <f>'[2]7.Komunikácie'!#REF!</f>
        <v>#REF!</v>
      </c>
      <c r="K92" s="83" t="e">
        <f>'[2]7.Komunikácie'!#REF!</f>
        <v>#REF!</v>
      </c>
      <c r="L92" s="89" t="e">
        <f>SUM(M92:O92)</f>
        <v>#REF!</v>
      </c>
      <c r="M92" s="80" t="e">
        <f>'[2]7.Komunikácie'!#REF!</f>
        <v>#REF!</v>
      </c>
      <c r="N92" s="80" t="e">
        <f>'[2]7.Komunikácie'!#REF!</f>
        <v>#REF!</v>
      </c>
      <c r="O92" s="90" t="e">
        <f>'[2]7.Komunikácie'!#REF!</f>
        <v>#REF!</v>
      </c>
      <c r="P92" s="224">
        <v>0</v>
      </c>
      <c r="Q92" s="232">
        <v>0</v>
      </c>
      <c r="R92" s="232">
        <v>0</v>
      </c>
      <c r="S92" s="233">
        <v>0</v>
      </c>
      <c r="T92" s="89">
        <f>SUM(U92:W92)</f>
        <v>0</v>
      </c>
      <c r="U92" s="80">
        <f>'[2]7.Komunikácie'!$H$47</f>
        <v>0</v>
      </c>
      <c r="V92" s="80">
        <f>'[2]7.Komunikácie'!$I$47</f>
        <v>0</v>
      </c>
      <c r="W92" s="90">
        <f>'[2]7.Komunikácie'!$J$47</f>
        <v>0</v>
      </c>
    </row>
    <row r="93" spans="2:23" s="63" customFormat="1" ht="14.25" x14ac:dyDescent="0.2">
      <c r="B93" s="154" t="s">
        <v>260</v>
      </c>
      <c r="C93" s="155"/>
      <c r="D93" s="149" t="e">
        <f t="shared" ref="D93:W93" si="42">D94+D95</f>
        <v>#REF!</v>
      </c>
      <c r="E93" s="150">
        <f t="shared" si="42"/>
        <v>47735</v>
      </c>
      <c r="F93" s="150" t="e">
        <f t="shared" si="42"/>
        <v>#REF!</v>
      </c>
      <c r="G93" s="151" t="e">
        <f t="shared" si="42"/>
        <v>#REF!</v>
      </c>
      <c r="H93" s="149">
        <f t="shared" si="42"/>
        <v>69510</v>
      </c>
      <c r="I93" s="150">
        <f t="shared" si="42"/>
        <v>69510</v>
      </c>
      <c r="J93" s="150">
        <f t="shared" si="42"/>
        <v>0</v>
      </c>
      <c r="K93" s="152">
        <f t="shared" si="42"/>
        <v>0</v>
      </c>
      <c r="L93" s="153" t="e">
        <f t="shared" si="42"/>
        <v>#REF!</v>
      </c>
      <c r="M93" s="150" t="e">
        <f t="shared" si="42"/>
        <v>#REF!</v>
      </c>
      <c r="N93" s="150" t="e">
        <f t="shared" si="42"/>
        <v>#REF!</v>
      </c>
      <c r="O93" s="152" t="e">
        <f t="shared" si="42"/>
        <v>#REF!</v>
      </c>
      <c r="P93" s="222">
        <v>65435.19</v>
      </c>
      <c r="Q93" s="223">
        <v>65435.19</v>
      </c>
      <c r="R93" s="223">
        <v>0</v>
      </c>
      <c r="S93" s="227">
        <v>0</v>
      </c>
      <c r="T93" s="153">
        <f t="shared" si="42"/>
        <v>73850</v>
      </c>
      <c r="U93" s="150">
        <f t="shared" si="42"/>
        <v>73850</v>
      </c>
      <c r="V93" s="150">
        <f t="shared" si="42"/>
        <v>0</v>
      </c>
      <c r="W93" s="152">
        <f t="shared" si="42"/>
        <v>0</v>
      </c>
    </row>
    <row r="94" spans="2:23" ht="16.5" x14ac:dyDescent="0.3">
      <c r="B94" s="193" t="s">
        <v>261</v>
      </c>
      <c r="C94" s="189" t="s">
        <v>262</v>
      </c>
      <c r="D94" s="171" t="e">
        <f>SUM(E94:G94)</f>
        <v>#REF!</v>
      </c>
      <c r="E94" s="172">
        <v>47475</v>
      </c>
      <c r="F94" s="172" t="e">
        <f>'[2]8.Doprava'!#REF!</f>
        <v>#REF!</v>
      </c>
      <c r="G94" s="173" t="e">
        <f>'[2]8.Doprava'!#REF!</f>
        <v>#REF!</v>
      </c>
      <c r="H94" s="171">
        <f>SUM(I94:K94)</f>
        <v>69510</v>
      </c>
      <c r="I94" s="172">
        <v>69510</v>
      </c>
      <c r="J94" s="172">
        <v>0</v>
      </c>
      <c r="K94" s="174">
        <v>0</v>
      </c>
      <c r="L94" s="175" t="e">
        <f>SUM(M94:O94)</f>
        <v>#REF!</v>
      </c>
      <c r="M94" s="172" t="e">
        <f>'[2]8.Doprava'!#REF!</f>
        <v>#REF!</v>
      </c>
      <c r="N94" s="172" t="e">
        <f>'[2]8.Doprava'!#REF!</f>
        <v>#REF!</v>
      </c>
      <c r="O94" s="174" t="e">
        <f>'[2]8.Doprava'!#REF!</f>
        <v>#REF!</v>
      </c>
      <c r="P94" s="214">
        <v>65435.19</v>
      </c>
      <c r="Q94" s="215">
        <v>65435.19</v>
      </c>
      <c r="R94" s="215">
        <v>0</v>
      </c>
      <c r="S94" s="216">
        <v>0</v>
      </c>
      <c r="T94" s="175">
        <f>SUM(U94:W94)</f>
        <v>71000</v>
      </c>
      <c r="U94" s="172">
        <f>'[2]8.Doprava'!$H$4</f>
        <v>71000</v>
      </c>
      <c r="V94" s="172">
        <f>'[2]8.Doprava'!$I$4</f>
        <v>0</v>
      </c>
      <c r="W94" s="174">
        <f>'[2]8.Doprava'!$J$4</f>
        <v>0</v>
      </c>
    </row>
    <row r="95" spans="2:23" ht="15.75" x14ac:dyDescent="0.25">
      <c r="B95" s="193" t="s">
        <v>263</v>
      </c>
      <c r="C95" s="184" t="s">
        <v>264</v>
      </c>
      <c r="D95" s="171" t="e">
        <f>SUM(D96:D96)</f>
        <v>#REF!</v>
      </c>
      <c r="E95" s="172">
        <f>SUM(E96:E96)</f>
        <v>260</v>
      </c>
      <c r="F95" s="172" t="e">
        <f>SUM(F96:F96)</f>
        <v>#REF!</v>
      </c>
      <c r="G95" s="173" t="e">
        <f>SUM(G96:G96)</f>
        <v>#REF!</v>
      </c>
      <c r="H95" s="171">
        <f t="shared" ref="H95:W95" si="43">SUM(H96)</f>
        <v>0</v>
      </c>
      <c r="I95" s="172">
        <f t="shared" si="43"/>
        <v>0</v>
      </c>
      <c r="J95" s="172">
        <f t="shared" si="43"/>
        <v>0</v>
      </c>
      <c r="K95" s="174">
        <f t="shared" si="43"/>
        <v>0</v>
      </c>
      <c r="L95" s="175" t="e">
        <f>SUM(M95:O95)</f>
        <v>#REF!</v>
      </c>
      <c r="M95" s="172" t="e">
        <f t="shared" si="43"/>
        <v>#REF!</v>
      </c>
      <c r="N95" s="172" t="e">
        <f t="shared" si="43"/>
        <v>#REF!</v>
      </c>
      <c r="O95" s="174" t="e">
        <f t="shared" si="43"/>
        <v>#REF!</v>
      </c>
      <c r="P95" s="214">
        <v>0</v>
      </c>
      <c r="Q95" s="215">
        <v>0</v>
      </c>
      <c r="R95" s="215">
        <v>0</v>
      </c>
      <c r="S95" s="216">
        <v>0</v>
      </c>
      <c r="T95" s="175">
        <f t="shared" si="43"/>
        <v>2850</v>
      </c>
      <c r="U95" s="172">
        <f t="shared" si="43"/>
        <v>2850</v>
      </c>
      <c r="V95" s="172">
        <f t="shared" si="43"/>
        <v>0</v>
      </c>
      <c r="W95" s="174">
        <f t="shared" si="43"/>
        <v>0</v>
      </c>
    </row>
    <row r="96" spans="2:23" ht="16.5" thickBot="1" x14ac:dyDescent="0.3">
      <c r="B96" s="78">
        <v>1</v>
      </c>
      <c r="C96" s="87" t="s">
        <v>265</v>
      </c>
      <c r="D96" s="79" t="e">
        <f>SUM(E96:G96)</f>
        <v>#REF!</v>
      </c>
      <c r="E96" s="80">
        <v>260</v>
      </c>
      <c r="F96" s="80" t="e">
        <f>'[2]8.Doprava'!#REF!</f>
        <v>#REF!</v>
      </c>
      <c r="G96" s="81" t="e">
        <f>'[2]8.Doprava'!#REF!</f>
        <v>#REF!</v>
      </c>
      <c r="H96" s="88">
        <f>SUM(I96:K96)</f>
        <v>0</v>
      </c>
      <c r="I96" s="82">
        <v>0</v>
      </c>
      <c r="J96" s="82">
        <v>0</v>
      </c>
      <c r="K96" s="83">
        <v>0</v>
      </c>
      <c r="L96" s="89" t="e">
        <f>SUM(M96:O96)</f>
        <v>#REF!</v>
      </c>
      <c r="M96" s="80" t="e">
        <f>'[2]8.Doprava'!#REF!</f>
        <v>#REF!</v>
      </c>
      <c r="N96" s="80" t="e">
        <f>'[2]8.Doprava'!#REF!</f>
        <v>#REF!</v>
      </c>
      <c r="O96" s="90" t="e">
        <f>'[2]8.Doprava'!#REF!</f>
        <v>#REF!</v>
      </c>
      <c r="P96" s="224">
        <v>0</v>
      </c>
      <c r="Q96" s="232">
        <v>0</v>
      </c>
      <c r="R96" s="232">
        <v>0</v>
      </c>
      <c r="S96" s="233">
        <v>0</v>
      </c>
      <c r="T96" s="89">
        <f>SUM(U96:W96)</f>
        <v>2850</v>
      </c>
      <c r="U96" s="80">
        <f>'[2]8.Doprava'!$H$7</f>
        <v>2850</v>
      </c>
      <c r="V96" s="80">
        <f>'[2]8.Doprava'!$I$7</f>
        <v>0</v>
      </c>
      <c r="W96" s="90">
        <f>'[2]8.Doprava'!$J$7</f>
        <v>0</v>
      </c>
    </row>
    <row r="97" spans="1:23" s="63" customFormat="1" ht="14.25" x14ac:dyDescent="0.2">
      <c r="B97" s="154" t="s">
        <v>266</v>
      </c>
      <c r="C97" s="155"/>
      <c r="D97" s="149" t="e">
        <f t="shared" ref="D97:W97" si="44">D98+D99+D107+D114+D117+D118+D119</f>
        <v>#REF!</v>
      </c>
      <c r="E97" s="150" t="e">
        <f t="shared" si="44"/>
        <v>#REF!</v>
      </c>
      <c r="F97" s="150" t="e">
        <f t="shared" si="44"/>
        <v>#REF!</v>
      </c>
      <c r="G97" s="151" t="e">
        <f t="shared" si="44"/>
        <v>#REF!</v>
      </c>
      <c r="H97" s="149">
        <f t="shared" si="44"/>
        <v>5702025.9800000004</v>
      </c>
      <c r="I97" s="150">
        <f t="shared" si="44"/>
        <v>5290112.9800000004</v>
      </c>
      <c r="J97" s="150">
        <f t="shared" si="44"/>
        <v>411913</v>
      </c>
      <c r="K97" s="152">
        <f t="shared" si="44"/>
        <v>0</v>
      </c>
      <c r="L97" s="153" t="e">
        <f t="shared" si="44"/>
        <v>#REF!</v>
      </c>
      <c r="M97" s="150" t="e">
        <f t="shared" si="44"/>
        <v>#REF!</v>
      </c>
      <c r="N97" s="150" t="e">
        <f t="shared" si="44"/>
        <v>#REF!</v>
      </c>
      <c r="O97" s="152" t="e">
        <f t="shared" si="44"/>
        <v>#REF!</v>
      </c>
      <c r="P97" s="222">
        <v>5603561.3399999999</v>
      </c>
      <c r="Q97" s="223">
        <v>5352051.54</v>
      </c>
      <c r="R97" s="223">
        <v>19924.32</v>
      </c>
      <c r="S97" s="227">
        <v>231585.48</v>
      </c>
      <c r="T97" s="153" t="e">
        <f t="shared" si="44"/>
        <v>#REF!</v>
      </c>
      <c r="U97" s="150" t="e">
        <f t="shared" si="44"/>
        <v>#REF!</v>
      </c>
      <c r="V97" s="150" t="e">
        <f t="shared" si="44"/>
        <v>#REF!</v>
      </c>
      <c r="W97" s="152" t="e">
        <f t="shared" si="44"/>
        <v>#REF!</v>
      </c>
    </row>
    <row r="98" spans="1:23" ht="16.5" x14ac:dyDescent="0.3">
      <c r="B98" s="193" t="s">
        <v>267</v>
      </c>
      <c r="C98" s="189" t="s">
        <v>268</v>
      </c>
      <c r="D98" s="171" t="e">
        <f>SUM(E98:G98)</f>
        <v>#REF!</v>
      </c>
      <c r="E98" s="172">
        <v>38985</v>
      </c>
      <c r="F98" s="172" t="e">
        <f>'[2]9. Vzdelávanie'!#REF!</f>
        <v>#REF!</v>
      </c>
      <c r="G98" s="173" t="e">
        <f>'[2]9. Vzdelávanie'!#REF!</f>
        <v>#REF!</v>
      </c>
      <c r="H98" s="171">
        <f>SUM(I98:K98)</f>
        <v>63657</v>
      </c>
      <c r="I98" s="172">
        <v>63657</v>
      </c>
      <c r="J98" s="172">
        <v>0</v>
      </c>
      <c r="K98" s="174">
        <v>0</v>
      </c>
      <c r="L98" s="175" t="e">
        <f>SUM(M98:O98)</f>
        <v>#REF!</v>
      </c>
      <c r="M98" s="172" t="e">
        <f>'[2]9. Vzdelávanie'!#REF!</f>
        <v>#REF!</v>
      </c>
      <c r="N98" s="172" t="e">
        <f>'[2]9. Vzdelávanie'!#REF!</f>
        <v>#REF!</v>
      </c>
      <c r="O98" s="174" t="e">
        <f>'[2]9. Vzdelávanie'!#REF!</f>
        <v>#REF!</v>
      </c>
      <c r="P98" s="214">
        <v>2198.3000000000002</v>
      </c>
      <c r="Q98" s="215">
        <v>2198.3000000000002</v>
      </c>
      <c r="R98" s="215">
        <v>0</v>
      </c>
      <c r="S98" s="216">
        <v>0</v>
      </c>
      <c r="T98" s="175">
        <f>SUM(U98:W98)</f>
        <v>4292</v>
      </c>
      <c r="U98" s="172">
        <f>'[2]9. Vzdelávanie'!$H$4</f>
        <v>4292</v>
      </c>
      <c r="V98" s="172">
        <f>'[2]9. Vzdelávanie'!$I$4</f>
        <v>0</v>
      </c>
      <c r="W98" s="174">
        <f>'[2]9. Vzdelávanie'!$J$4</f>
        <v>0</v>
      </c>
    </row>
    <row r="99" spans="1:23" ht="15.75" x14ac:dyDescent="0.25">
      <c r="B99" s="193" t="s">
        <v>269</v>
      </c>
      <c r="C99" s="184" t="s">
        <v>270</v>
      </c>
      <c r="D99" s="171" t="e">
        <f t="shared" ref="D99:W99" si="45">SUM(D100:D106)</f>
        <v>#REF!</v>
      </c>
      <c r="E99" s="172" t="e">
        <f t="shared" si="45"/>
        <v>#REF!</v>
      </c>
      <c r="F99" s="172" t="e">
        <f t="shared" si="45"/>
        <v>#REF!</v>
      </c>
      <c r="G99" s="173" t="e">
        <f t="shared" si="45"/>
        <v>#REF!</v>
      </c>
      <c r="H99" s="171">
        <f t="shared" si="45"/>
        <v>1549169</v>
      </c>
      <c r="I99" s="172">
        <f t="shared" si="45"/>
        <v>1139518</v>
      </c>
      <c r="J99" s="172">
        <f t="shared" si="45"/>
        <v>409651</v>
      </c>
      <c r="K99" s="174">
        <f t="shared" si="45"/>
        <v>0</v>
      </c>
      <c r="L99" s="175" t="e">
        <f t="shared" si="45"/>
        <v>#REF!</v>
      </c>
      <c r="M99" s="172" t="e">
        <f t="shared" si="45"/>
        <v>#REF!</v>
      </c>
      <c r="N99" s="172" t="e">
        <f t="shared" si="45"/>
        <v>#REF!</v>
      </c>
      <c r="O99" s="174" t="e">
        <f t="shared" si="45"/>
        <v>#REF!</v>
      </c>
      <c r="P99" s="214">
        <v>1169183</v>
      </c>
      <c r="Q99" s="215">
        <v>1169183</v>
      </c>
      <c r="R99" s="215">
        <v>0</v>
      </c>
      <c r="S99" s="216">
        <v>0</v>
      </c>
      <c r="T99" s="175" t="e">
        <f t="shared" si="45"/>
        <v>#REF!</v>
      </c>
      <c r="U99" s="172" t="e">
        <f t="shared" si="45"/>
        <v>#REF!</v>
      </c>
      <c r="V99" s="172" t="e">
        <f t="shared" si="45"/>
        <v>#REF!</v>
      </c>
      <c r="W99" s="174" t="e">
        <f t="shared" si="45"/>
        <v>#REF!</v>
      </c>
    </row>
    <row r="100" spans="1:23" ht="15.75" x14ac:dyDescent="0.25">
      <c r="B100" s="70">
        <v>1</v>
      </c>
      <c r="C100" s="84" t="s">
        <v>271</v>
      </c>
      <c r="D100" s="72" t="e">
        <f t="shared" ref="D100:D106" si="46">SUM(E100:G100)</f>
        <v>#REF!</v>
      </c>
      <c r="E100" s="73">
        <v>134470</v>
      </c>
      <c r="F100" s="73" t="e">
        <f>'[2]9. Vzdelávanie'!#REF!</f>
        <v>#REF!</v>
      </c>
      <c r="G100" s="74" t="e">
        <f>'[2]9. Vzdelávanie'!#REF!</f>
        <v>#REF!</v>
      </c>
      <c r="H100" s="72">
        <f t="shared" ref="H100:H106" si="47">SUM(I100:K100)</f>
        <v>137478</v>
      </c>
      <c r="I100" s="73">
        <v>137478</v>
      </c>
      <c r="J100" s="75">
        <v>0</v>
      </c>
      <c r="K100" s="75">
        <v>0</v>
      </c>
      <c r="L100" s="76" t="e">
        <f t="shared" ref="L100:L106" si="48">SUM(M100:O100)</f>
        <v>#REF!</v>
      </c>
      <c r="M100" s="73" t="e">
        <f>'[2]9. Vzdelávanie'!#REF!</f>
        <v>#REF!</v>
      </c>
      <c r="N100" s="73" t="e">
        <f>'[2]9. Vzdelávanie'!#REF!</f>
        <v>#REF!</v>
      </c>
      <c r="O100" s="75" t="e">
        <f>'[2]9. Vzdelávanie'!#REF!</f>
        <v>#REF!</v>
      </c>
      <c r="P100" s="214">
        <v>135961</v>
      </c>
      <c r="Q100" s="217">
        <v>135961</v>
      </c>
      <c r="R100" s="217">
        <v>0</v>
      </c>
      <c r="S100" s="218">
        <v>0</v>
      </c>
      <c r="T100" s="76" t="e">
        <f t="shared" ref="T100:T106" si="49">SUM(U100:W100)</f>
        <v>#REF!</v>
      </c>
      <c r="U100" s="73">
        <f>'[3]9. Vzdelávanie'!$Q$9</f>
        <v>1431</v>
      </c>
      <c r="V100" s="73" t="e">
        <f>'[2]9. Vzdelávanie'!$I$33</f>
        <v>#REF!</v>
      </c>
      <c r="W100" s="75" t="e">
        <f>'[2]9. Vzdelávanie'!$J$33</f>
        <v>#REF!</v>
      </c>
    </row>
    <row r="101" spans="1:23" ht="15.75" x14ac:dyDescent="0.25">
      <c r="B101" s="70">
        <v>2</v>
      </c>
      <c r="C101" s="84" t="s">
        <v>272</v>
      </c>
      <c r="D101" s="72" t="e">
        <f t="shared" si="46"/>
        <v>#REF!</v>
      </c>
      <c r="E101" s="73">
        <v>244187</v>
      </c>
      <c r="F101" s="73" t="e">
        <f>'[2]9. Vzdelávanie'!#REF!</f>
        <v>#REF!</v>
      </c>
      <c r="G101" s="74" t="e">
        <f>'[2]9. Vzdelávanie'!#REF!</f>
        <v>#REF!</v>
      </c>
      <c r="H101" s="72">
        <f t="shared" si="47"/>
        <v>263081</v>
      </c>
      <c r="I101" s="73">
        <v>263081</v>
      </c>
      <c r="J101" s="75">
        <v>0</v>
      </c>
      <c r="K101" s="75">
        <v>0</v>
      </c>
      <c r="L101" s="76" t="e">
        <f t="shared" si="48"/>
        <v>#REF!</v>
      </c>
      <c r="M101" s="73" t="e">
        <f>'[2]9. Vzdelávanie'!#REF!</f>
        <v>#REF!</v>
      </c>
      <c r="N101" s="73" t="e">
        <f>'[2]9. Vzdelávanie'!#REF!</f>
        <v>#REF!</v>
      </c>
      <c r="O101" s="75" t="e">
        <f>'[2]9. Vzdelávanie'!#REF!</f>
        <v>#REF!</v>
      </c>
      <c r="P101" s="214">
        <v>272978</v>
      </c>
      <c r="Q101" s="217">
        <v>272978</v>
      </c>
      <c r="R101" s="217">
        <v>0</v>
      </c>
      <c r="S101" s="218">
        <v>0</v>
      </c>
      <c r="T101" s="76" t="e">
        <f t="shared" si="49"/>
        <v>#REF!</v>
      </c>
      <c r="U101" s="73">
        <f>'[3]9. Vzdelávanie'!$Q$18</f>
        <v>1479615</v>
      </c>
      <c r="V101" s="73" t="e">
        <f>'[2]9. Vzdelávanie'!$I$34</f>
        <v>#REF!</v>
      </c>
      <c r="W101" s="75" t="e">
        <f>'[2]9. Vzdelávanie'!$J$34</f>
        <v>#REF!</v>
      </c>
    </row>
    <row r="102" spans="1:23" ht="15.75" x14ac:dyDescent="0.25">
      <c r="B102" s="70">
        <v>3</v>
      </c>
      <c r="C102" s="84" t="s">
        <v>273</v>
      </c>
      <c r="D102" s="72" t="e">
        <f t="shared" si="46"/>
        <v>#REF!</v>
      </c>
      <c r="E102" s="73">
        <v>250400</v>
      </c>
      <c r="F102" s="73">
        <v>194592</v>
      </c>
      <c r="G102" s="74" t="e">
        <f>'[2]9. Vzdelávanie'!#REF!</f>
        <v>#REF!</v>
      </c>
      <c r="H102" s="72">
        <f t="shared" si="47"/>
        <v>687716</v>
      </c>
      <c r="I102" s="73">
        <v>278065</v>
      </c>
      <c r="J102" s="73">
        <v>409651</v>
      </c>
      <c r="K102" s="75">
        <v>0</v>
      </c>
      <c r="L102" s="76" t="e">
        <f t="shared" si="48"/>
        <v>#REF!</v>
      </c>
      <c r="M102" s="73" t="e">
        <f>'[2]9. Vzdelávanie'!#REF!</f>
        <v>#REF!</v>
      </c>
      <c r="N102" s="73" t="e">
        <f>'[2]9. Vzdelávanie'!#REF!</f>
        <v>#REF!</v>
      </c>
      <c r="O102" s="75" t="e">
        <f>'[2]9. Vzdelávanie'!#REF!</f>
        <v>#REF!</v>
      </c>
      <c r="P102" s="214">
        <v>284315</v>
      </c>
      <c r="Q102" s="217">
        <v>284315</v>
      </c>
      <c r="R102" s="217">
        <v>0</v>
      </c>
      <c r="S102" s="218">
        <v>0</v>
      </c>
      <c r="T102" s="76">
        <f t="shared" si="49"/>
        <v>147030</v>
      </c>
      <c r="U102" s="73">
        <f>'[3]9. Vzdelávanie'!$Q$19</f>
        <v>147030</v>
      </c>
      <c r="V102" s="73">
        <f>'[2]9. Vzdelávanie'!$I$35</f>
        <v>0</v>
      </c>
      <c r="W102" s="75">
        <f>'[2]9. Vzdelávanie'!$J$35</f>
        <v>0</v>
      </c>
    </row>
    <row r="103" spans="1:23" ht="15.75" x14ac:dyDescent="0.25">
      <c r="A103" s="53"/>
      <c r="B103" s="70">
        <v>4</v>
      </c>
      <c r="C103" s="84" t="s">
        <v>274</v>
      </c>
      <c r="D103" s="72" t="e">
        <f t="shared" si="46"/>
        <v>#REF!</v>
      </c>
      <c r="E103" s="73" t="e">
        <f>'[2]9. Vzdelávanie'!#REF!</f>
        <v>#REF!</v>
      </c>
      <c r="F103" s="73" t="e">
        <f>'[2]9. Vzdelávanie'!#REF!</f>
        <v>#REF!</v>
      </c>
      <c r="G103" s="74" t="e">
        <f>'[2]9. Vzdelávanie'!#REF!</f>
        <v>#REF!</v>
      </c>
      <c r="H103" s="72">
        <f t="shared" si="47"/>
        <v>0</v>
      </c>
      <c r="I103" s="73">
        <v>0</v>
      </c>
      <c r="J103" s="75">
        <v>0</v>
      </c>
      <c r="K103" s="75">
        <v>0</v>
      </c>
      <c r="L103" s="76" t="e">
        <f t="shared" si="48"/>
        <v>#REF!</v>
      </c>
      <c r="M103" s="73" t="e">
        <f>'[2]9. Vzdelávanie'!#REF!</f>
        <v>#REF!</v>
      </c>
      <c r="N103" s="73" t="e">
        <f>'[2]9. Vzdelávanie'!#REF!</f>
        <v>#REF!</v>
      </c>
      <c r="O103" s="75" t="e">
        <f>'[2]9. Vzdelávanie'!#REF!</f>
        <v>#REF!</v>
      </c>
      <c r="P103" s="214">
        <v>0</v>
      </c>
      <c r="Q103" s="217">
        <v>0</v>
      </c>
      <c r="R103" s="217">
        <v>0</v>
      </c>
      <c r="S103" s="218">
        <v>0</v>
      </c>
      <c r="T103" s="76" t="e">
        <f t="shared" si="49"/>
        <v>#REF!</v>
      </c>
      <c r="U103" s="73">
        <f>'[2]9. Vzdelávanie'!$H$38</f>
        <v>0</v>
      </c>
      <c r="V103" s="73">
        <f>'[2]9. Vzdelávanie'!$I$38</f>
        <v>0</v>
      </c>
      <c r="W103" s="75" t="e">
        <f>'[2]9. Vzdelávanie'!$J$38</f>
        <v>#REF!</v>
      </c>
    </row>
    <row r="104" spans="1:23" ht="15.75" x14ac:dyDescent="0.25">
      <c r="B104" s="70">
        <v>5</v>
      </c>
      <c r="C104" s="84" t="s">
        <v>275</v>
      </c>
      <c r="D104" s="72" t="e">
        <f t="shared" si="46"/>
        <v>#REF!</v>
      </c>
      <c r="E104" s="73">
        <v>153560</v>
      </c>
      <c r="F104" s="73" t="e">
        <f>'[2]9. Vzdelávanie'!#REF!</f>
        <v>#REF!</v>
      </c>
      <c r="G104" s="74" t="e">
        <f>'[2]9. Vzdelávanie'!#REF!</f>
        <v>#REF!</v>
      </c>
      <c r="H104" s="72">
        <f t="shared" si="47"/>
        <v>169278</v>
      </c>
      <c r="I104" s="73">
        <v>169278</v>
      </c>
      <c r="J104" s="75">
        <v>0</v>
      </c>
      <c r="K104" s="75">
        <v>0</v>
      </c>
      <c r="L104" s="76" t="e">
        <f t="shared" si="48"/>
        <v>#REF!</v>
      </c>
      <c r="M104" s="73" t="e">
        <f>'[2]9. Vzdelávanie'!#REF!</f>
        <v>#REF!</v>
      </c>
      <c r="N104" s="73" t="e">
        <f>'[2]9. Vzdelávanie'!#REF!</f>
        <v>#REF!</v>
      </c>
      <c r="O104" s="75" t="e">
        <f>'[2]9. Vzdelávanie'!#REF!</f>
        <v>#REF!</v>
      </c>
      <c r="P104" s="214">
        <v>179348</v>
      </c>
      <c r="Q104" s="217">
        <v>179348</v>
      </c>
      <c r="R104" s="217">
        <v>0</v>
      </c>
      <c r="S104" s="218">
        <v>0</v>
      </c>
      <c r="T104" s="76" t="e">
        <f t="shared" si="49"/>
        <v>#REF!</v>
      </c>
      <c r="U104" s="73" t="e">
        <f>'[3]9. Vzdelávanie'!#REF!</f>
        <v>#REF!</v>
      </c>
      <c r="V104" s="73" t="e">
        <f>'[2]9. Vzdelávanie'!$I$39</f>
        <v>#REF!</v>
      </c>
      <c r="W104" s="75" t="e">
        <f>'[2]9. Vzdelávanie'!$J$39</f>
        <v>#REF!</v>
      </c>
    </row>
    <row r="105" spans="1:23" ht="15.75" x14ac:dyDescent="0.25">
      <c r="B105" s="70">
        <v>6</v>
      </c>
      <c r="C105" s="84" t="s">
        <v>276</v>
      </c>
      <c r="D105" s="72" t="e">
        <f t="shared" si="46"/>
        <v>#REF!</v>
      </c>
      <c r="E105" s="73">
        <v>172477</v>
      </c>
      <c r="F105" s="73">
        <v>183944</v>
      </c>
      <c r="G105" s="74" t="e">
        <f>'[2]9. Vzdelávanie'!#REF!</f>
        <v>#REF!</v>
      </c>
      <c r="H105" s="72">
        <f t="shared" si="47"/>
        <v>169490</v>
      </c>
      <c r="I105" s="73">
        <v>169490</v>
      </c>
      <c r="J105" s="75">
        <v>0</v>
      </c>
      <c r="K105" s="75">
        <v>0</v>
      </c>
      <c r="L105" s="76" t="e">
        <f t="shared" si="48"/>
        <v>#REF!</v>
      </c>
      <c r="M105" s="73" t="e">
        <f>'[2]9. Vzdelávanie'!#REF!</f>
        <v>#REF!</v>
      </c>
      <c r="N105" s="73" t="e">
        <f>'[2]9. Vzdelávanie'!#REF!</f>
        <v>#REF!</v>
      </c>
      <c r="O105" s="75" t="e">
        <f>'[2]9. Vzdelávanie'!#REF!</f>
        <v>#REF!</v>
      </c>
      <c r="P105" s="214">
        <v>169555</v>
      </c>
      <c r="Q105" s="217">
        <v>169555</v>
      </c>
      <c r="R105" s="217">
        <v>0</v>
      </c>
      <c r="S105" s="218">
        <v>0</v>
      </c>
      <c r="T105" s="76">
        <f t="shared" si="49"/>
        <v>84028</v>
      </c>
      <c r="U105" s="73">
        <f>'[3]9. Vzdelávanie'!$Q$22</f>
        <v>84028</v>
      </c>
      <c r="V105" s="73">
        <f>'[2]9. Vzdelávanie'!$I$40</f>
        <v>0</v>
      </c>
      <c r="W105" s="75">
        <f>'[2]9. Vzdelávanie'!$J$40</f>
        <v>0</v>
      </c>
    </row>
    <row r="106" spans="1:23" ht="15.75" x14ac:dyDescent="0.25">
      <c r="B106" s="70">
        <v>7</v>
      </c>
      <c r="C106" s="84" t="s">
        <v>277</v>
      </c>
      <c r="D106" s="72" t="e">
        <f t="shared" si="46"/>
        <v>#REF!</v>
      </c>
      <c r="E106" s="73">
        <v>128501</v>
      </c>
      <c r="F106" s="73"/>
      <c r="G106" s="74" t="e">
        <f>'[2]9. Vzdelávanie'!#REF!</f>
        <v>#REF!</v>
      </c>
      <c r="H106" s="72">
        <f t="shared" si="47"/>
        <v>122126</v>
      </c>
      <c r="I106" s="73">
        <v>122126</v>
      </c>
      <c r="J106" s="75">
        <v>0</v>
      </c>
      <c r="K106" s="75">
        <v>0</v>
      </c>
      <c r="L106" s="76" t="e">
        <f t="shared" si="48"/>
        <v>#REF!</v>
      </c>
      <c r="M106" s="73" t="e">
        <f>'[2]9. Vzdelávanie'!#REF!</f>
        <v>#REF!</v>
      </c>
      <c r="N106" s="73" t="e">
        <f>'[2]9. Vzdelávanie'!#REF!</f>
        <v>#REF!</v>
      </c>
      <c r="O106" s="75" t="e">
        <f>'[2]9. Vzdelávanie'!#REF!</f>
        <v>#REF!</v>
      </c>
      <c r="P106" s="214">
        <v>127026</v>
      </c>
      <c r="Q106" s="217">
        <v>127026</v>
      </c>
      <c r="R106" s="217">
        <v>0</v>
      </c>
      <c r="S106" s="218">
        <v>0</v>
      </c>
      <c r="T106" s="76" t="e">
        <f t="shared" si="49"/>
        <v>#REF!</v>
      </c>
      <c r="U106" s="73" t="e">
        <f>'[3]9. Vzdelávanie'!#REF!</f>
        <v>#REF!</v>
      </c>
      <c r="V106" s="73" t="e">
        <f>'[2]9. Vzdelávanie'!$I$43</f>
        <v>#REF!</v>
      </c>
      <c r="W106" s="75" t="e">
        <f>'[2]9. Vzdelávanie'!$J$43</f>
        <v>#REF!</v>
      </c>
    </row>
    <row r="107" spans="1:23" ht="15.75" x14ac:dyDescent="0.25">
      <c r="B107" s="193" t="s">
        <v>278</v>
      </c>
      <c r="C107" s="184" t="s">
        <v>279</v>
      </c>
      <c r="D107" s="171" t="e">
        <f t="shared" ref="D107:W107" si="50">SUM(D108:D113)</f>
        <v>#REF!</v>
      </c>
      <c r="E107" s="172">
        <f t="shared" si="50"/>
        <v>3234702</v>
      </c>
      <c r="F107" s="172" t="e">
        <f t="shared" si="50"/>
        <v>#REF!</v>
      </c>
      <c r="G107" s="173" t="e">
        <f t="shared" si="50"/>
        <v>#REF!</v>
      </c>
      <c r="H107" s="171">
        <f t="shared" si="50"/>
        <v>3200175</v>
      </c>
      <c r="I107" s="172">
        <f t="shared" si="50"/>
        <v>3198395</v>
      </c>
      <c r="J107" s="172">
        <f t="shared" si="50"/>
        <v>1780</v>
      </c>
      <c r="K107" s="174">
        <f t="shared" si="50"/>
        <v>0</v>
      </c>
      <c r="L107" s="175" t="e">
        <f t="shared" si="50"/>
        <v>#REF!</v>
      </c>
      <c r="M107" s="172" t="e">
        <f t="shared" si="50"/>
        <v>#REF!</v>
      </c>
      <c r="N107" s="172" t="e">
        <f t="shared" si="50"/>
        <v>#REF!</v>
      </c>
      <c r="O107" s="174" t="e">
        <f t="shared" si="50"/>
        <v>#REF!</v>
      </c>
      <c r="P107" s="214">
        <v>3506810.61</v>
      </c>
      <c r="Q107" s="215">
        <v>3255300.81</v>
      </c>
      <c r="R107" s="215">
        <v>19924.32</v>
      </c>
      <c r="S107" s="216">
        <v>231585.48</v>
      </c>
      <c r="T107" s="175" t="e">
        <f t="shared" si="50"/>
        <v>#REF!</v>
      </c>
      <c r="U107" s="172">
        <f t="shared" si="50"/>
        <v>5061640</v>
      </c>
      <c r="V107" s="172" t="e">
        <f t="shared" si="50"/>
        <v>#REF!</v>
      </c>
      <c r="W107" s="174" t="e">
        <f t="shared" si="50"/>
        <v>#REF!</v>
      </c>
    </row>
    <row r="108" spans="1:23" ht="15.75" x14ac:dyDescent="0.25">
      <c r="B108" s="70">
        <v>1</v>
      </c>
      <c r="C108" s="84" t="s">
        <v>280</v>
      </c>
      <c r="D108" s="72" t="e">
        <f t="shared" ref="D108:D113" si="51">SUM(E108:G108)</f>
        <v>#REF!</v>
      </c>
      <c r="E108" s="73">
        <v>328366</v>
      </c>
      <c r="F108" s="73" t="e">
        <f>'[2]9. Vzdelávanie'!#REF!</f>
        <v>#REF!</v>
      </c>
      <c r="G108" s="74" t="e">
        <f>'[2]9. Vzdelávanie'!#REF!</f>
        <v>#REF!</v>
      </c>
      <c r="H108" s="72">
        <f t="shared" ref="H108:H113" si="52">SUM(I108:K108)</f>
        <v>282825</v>
      </c>
      <c r="I108" s="73">
        <v>282825</v>
      </c>
      <c r="J108" s="75">
        <v>0</v>
      </c>
      <c r="K108" s="75">
        <v>0</v>
      </c>
      <c r="L108" s="76" t="e">
        <f t="shared" ref="L108:L113" si="53">SUM(M108:O108)</f>
        <v>#REF!</v>
      </c>
      <c r="M108" s="73" t="e">
        <f>'[2]9. Vzdelávanie'!#REF!</f>
        <v>#REF!</v>
      </c>
      <c r="N108" s="73" t="e">
        <f>'[2]9. Vzdelávanie'!#REF!</f>
        <v>#REF!</v>
      </c>
      <c r="O108" s="75" t="e">
        <f>'[2]9. Vzdelávanie'!#REF!</f>
        <v>#REF!</v>
      </c>
      <c r="P108" s="214">
        <v>282259</v>
      </c>
      <c r="Q108" s="217">
        <v>282259</v>
      </c>
      <c r="R108" s="217">
        <v>0</v>
      </c>
      <c r="S108" s="218">
        <v>0</v>
      </c>
      <c r="T108" s="76" t="e">
        <f t="shared" ref="T108:T113" si="54">SUM(U108:W108)</f>
        <v>#REF!</v>
      </c>
      <c r="U108" s="73">
        <f>'[3]9. Vzdelávanie'!$Q$25</f>
        <v>185514</v>
      </c>
      <c r="V108" s="73" t="e">
        <f>'[2]9. Vzdelávanie'!$I$46</f>
        <v>#REF!</v>
      </c>
      <c r="W108" s="75" t="e">
        <f>'[2]9. Vzdelávanie'!$J$46</f>
        <v>#REF!</v>
      </c>
    </row>
    <row r="109" spans="1:23" ht="15.75" x14ac:dyDescent="0.25">
      <c r="B109" s="70">
        <v>2</v>
      </c>
      <c r="C109" s="84" t="s">
        <v>281</v>
      </c>
      <c r="D109" s="72" t="e">
        <f t="shared" si="51"/>
        <v>#REF!</v>
      </c>
      <c r="E109" s="73">
        <v>570052</v>
      </c>
      <c r="F109" s="73">
        <v>69468</v>
      </c>
      <c r="G109" s="74" t="e">
        <f>'[2]9. Vzdelávanie'!#REF!</f>
        <v>#REF!</v>
      </c>
      <c r="H109" s="72">
        <f t="shared" si="52"/>
        <v>581965</v>
      </c>
      <c r="I109" s="73">
        <v>581965</v>
      </c>
      <c r="J109" s="75">
        <v>0</v>
      </c>
      <c r="K109" s="75">
        <v>0</v>
      </c>
      <c r="L109" s="76" t="e">
        <f t="shared" si="53"/>
        <v>#REF!</v>
      </c>
      <c r="M109" s="73" t="e">
        <f>'[2]9. Vzdelávanie'!#REF!</f>
        <v>#REF!</v>
      </c>
      <c r="N109" s="73" t="e">
        <f>'[2]9. Vzdelávanie'!#REF!</f>
        <v>#REF!</v>
      </c>
      <c r="O109" s="75" t="e">
        <f>'[2]9. Vzdelávanie'!#REF!</f>
        <v>#REF!</v>
      </c>
      <c r="P109" s="214">
        <v>546122</v>
      </c>
      <c r="Q109" s="217">
        <v>546122</v>
      </c>
      <c r="R109" s="217">
        <v>0</v>
      </c>
      <c r="S109" s="218">
        <v>0</v>
      </c>
      <c r="T109" s="76" t="e">
        <f t="shared" si="54"/>
        <v>#REF!</v>
      </c>
      <c r="U109" s="73">
        <f>'[3]9. Vzdelávanie'!$Q$26</f>
        <v>33520</v>
      </c>
      <c r="V109" s="73" t="e">
        <f>'[2]9. Vzdelávanie'!$I$47</f>
        <v>#REF!</v>
      </c>
      <c r="W109" s="75" t="e">
        <f>'[2]9. Vzdelávanie'!$J$47</f>
        <v>#REF!</v>
      </c>
    </row>
    <row r="110" spans="1:23" ht="15.75" x14ac:dyDescent="0.25">
      <c r="A110" s="85"/>
      <c r="B110" s="70">
        <v>3</v>
      </c>
      <c r="C110" s="84" t="s">
        <v>282</v>
      </c>
      <c r="D110" s="72" t="e">
        <f t="shared" si="51"/>
        <v>#REF!</v>
      </c>
      <c r="E110" s="73">
        <v>787656</v>
      </c>
      <c r="F110" s="73" t="e">
        <f>'[2]9. Vzdelávanie'!#REF!</f>
        <v>#REF!</v>
      </c>
      <c r="G110" s="74" t="e">
        <f>'[2]9. Vzdelávanie'!#REF!</f>
        <v>#REF!</v>
      </c>
      <c r="H110" s="72">
        <f t="shared" si="52"/>
        <v>851849</v>
      </c>
      <c r="I110" s="73">
        <v>851849</v>
      </c>
      <c r="J110" s="75">
        <v>0</v>
      </c>
      <c r="K110" s="75">
        <v>0</v>
      </c>
      <c r="L110" s="76" t="e">
        <f t="shared" si="53"/>
        <v>#REF!</v>
      </c>
      <c r="M110" s="73" t="e">
        <f>'[2]9. Vzdelávanie'!#REF!</f>
        <v>#REF!</v>
      </c>
      <c r="N110" s="73" t="e">
        <f>'[2]9. Vzdelávanie'!#REF!</f>
        <v>#REF!</v>
      </c>
      <c r="O110" s="75" t="e">
        <f>'[2]9. Vzdelávanie'!#REF!</f>
        <v>#REF!</v>
      </c>
      <c r="P110" s="214">
        <v>1151774.29</v>
      </c>
      <c r="Q110" s="217">
        <v>920188.81</v>
      </c>
      <c r="R110" s="217">
        <v>0</v>
      </c>
      <c r="S110" s="236">
        <v>231585.48</v>
      </c>
      <c r="T110" s="76">
        <f t="shared" si="54"/>
        <v>4018433</v>
      </c>
      <c r="U110" s="73">
        <f>'[3]9. Vzdelávanie'!$Q$27</f>
        <v>3786847</v>
      </c>
      <c r="V110" s="73">
        <f>'[2]9. Vzdelávanie'!$I$48</f>
        <v>0</v>
      </c>
      <c r="W110" s="75">
        <f>'[2]9. Vzdelávanie'!$J$48</f>
        <v>231586</v>
      </c>
    </row>
    <row r="111" spans="1:23" ht="15.75" x14ac:dyDescent="0.25">
      <c r="A111" s="85"/>
      <c r="B111" s="70">
        <v>4</v>
      </c>
      <c r="C111" s="84" t="s">
        <v>283</v>
      </c>
      <c r="D111" s="72" t="e">
        <f t="shared" si="51"/>
        <v>#REF!</v>
      </c>
      <c r="E111" s="73">
        <v>643464</v>
      </c>
      <c r="F111" s="73"/>
      <c r="G111" s="74" t="e">
        <f>'[2]9. Vzdelávanie'!#REF!</f>
        <v>#REF!</v>
      </c>
      <c r="H111" s="72">
        <f t="shared" si="52"/>
        <v>610772</v>
      </c>
      <c r="I111" s="73">
        <v>608992</v>
      </c>
      <c r="J111" s="73">
        <v>1780</v>
      </c>
      <c r="K111" s="75">
        <v>0</v>
      </c>
      <c r="L111" s="76" t="e">
        <f t="shared" si="53"/>
        <v>#REF!</v>
      </c>
      <c r="M111" s="73" t="e">
        <f>'[2]9. Vzdelávanie'!#REF!</f>
        <v>#REF!</v>
      </c>
      <c r="N111" s="73" t="e">
        <f>'[2]9. Vzdelávanie'!#REF!</f>
        <v>#REF!</v>
      </c>
      <c r="O111" s="75" t="e">
        <f>'[2]9. Vzdelávanie'!#REF!</f>
        <v>#REF!</v>
      </c>
      <c r="P111" s="214">
        <v>606541</v>
      </c>
      <c r="Q111" s="217">
        <v>606541</v>
      </c>
      <c r="R111" s="217">
        <v>0</v>
      </c>
      <c r="S111" s="218">
        <v>0</v>
      </c>
      <c r="T111" s="76" t="e">
        <f t="shared" si="54"/>
        <v>#REF!</v>
      </c>
      <c r="U111" s="73">
        <f>'[3]9. Vzdelávanie'!$Q$36</f>
        <v>0</v>
      </c>
      <c r="V111" s="73" t="e">
        <f>'[2]9. Vzdelávanie'!$I$53</f>
        <v>#REF!</v>
      </c>
      <c r="W111" s="75" t="e">
        <f>'[2]9. Vzdelávanie'!$J$53</f>
        <v>#REF!</v>
      </c>
    </row>
    <row r="112" spans="1:23" ht="15.75" x14ac:dyDescent="0.25">
      <c r="A112" s="85"/>
      <c r="B112" s="70">
        <v>5</v>
      </c>
      <c r="C112" s="84" t="s">
        <v>284</v>
      </c>
      <c r="D112" s="72" t="e">
        <f t="shared" si="51"/>
        <v>#REF!</v>
      </c>
      <c r="E112" s="73">
        <v>596449</v>
      </c>
      <c r="F112" s="73" t="e">
        <f>'[2]9. Vzdelávanie'!#REF!</f>
        <v>#REF!</v>
      </c>
      <c r="G112" s="74" t="e">
        <f>'[2]9. Vzdelávanie'!#REF!</f>
        <v>#REF!</v>
      </c>
      <c r="H112" s="72">
        <f t="shared" si="52"/>
        <v>554735</v>
      </c>
      <c r="I112" s="73">
        <v>554735</v>
      </c>
      <c r="J112" s="75">
        <v>0</v>
      </c>
      <c r="K112" s="75">
        <v>0</v>
      </c>
      <c r="L112" s="76" t="e">
        <f t="shared" si="53"/>
        <v>#REF!</v>
      </c>
      <c r="M112" s="73" t="e">
        <f>'[2]9. Vzdelávanie'!#REF!</f>
        <v>#REF!</v>
      </c>
      <c r="N112" s="73" t="e">
        <f>'[2]9. Vzdelávanie'!#REF!</f>
        <v>#REF!</v>
      </c>
      <c r="O112" s="75" t="e">
        <f>'[2]9. Vzdelávanie'!#REF!</f>
        <v>#REF!</v>
      </c>
      <c r="P112" s="214">
        <v>576050</v>
      </c>
      <c r="Q112" s="217">
        <v>576050</v>
      </c>
      <c r="R112" s="217">
        <v>0</v>
      </c>
      <c r="S112" s="218">
        <v>0</v>
      </c>
      <c r="T112" s="76" t="e">
        <f t="shared" si="54"/>
        <v>#REF!</v>
      </c>
      <c r="U112" s="73">
        <f>'[3]9. Vzdelávanie'!$Q$37</f>
        <v>1055759</v>
      </c>
      <c r="V112" s="73">
        <f>'[2]9. Vzdelávanie'!$I$54</f>
        <v>4320</v>
      </c>
      <c r="W112" s="75" t="e">
        <f>'[2]9. Vzdelávanie'!$J$54</f>
        <v>#REF!</v>
      </c>
    </row>
    <row r="113" spans="1:23" ht="15.75" x14ac:dyDescent="0.25">
      <c r="A113" s="85"/>
      <c r="B113" s="70">
        <v>6</v>
      </c>
      <c r="C113" s="84" t="s">
        <v>285</v>
      </c>
      <c r="D113" s="72" t="e">
        <f t="shared" si="51"/>
        <v>#REF!</v>
      </c>
      <c r="E113" s="73">
        <v>308715</v>
      </c>
      <c r="F113" s="73" t="e">
        <f>'[2]9. Vzdelávanie'!#REF!</f>
        <v>#REF!</v>
      </c>
      <c r="G113" s="74" t="e">
        <f>'[2]9. Vzdelávanie'!#REF!</f>
        <v>#REF!</v>
      </c>
      <c r="H113" s="72">
        <f t="shared" si="52"/>
        <v>318029</v>
      </c>
      <c r="I113" s="73">
        <v>318029</v>
      </c>
      <c r="J113" s="75">
        <v>0</v>
      </c>
      <c r="K113" s="75">
        <v>0</v>
      </c>
      <c r="L113" s="76" t="e">
        <f t="shared" si="53"/>
        <v>#REF!</v>
      </c>
      <c r="M113" s="73" t="e">
        <f>'[2]9. Vzdelávanie'!#REF!</f>
        <v>#REF!</v>
      </c>
      <c r="N113" s="73" t="e">
        <f>'[2]9. Vzdelávanie'!#REF!</f>
        <v>#REF!</v>
      </c>
      <c r="O113" s="75" t="e">
        <f>'[2]9. Vzdelávanie'!#REF!</f>
        <v>#REF!</v>
      </c>
      <c r="P113" s="214">
        <v>344064.32</v>
      </c>
      <c r="Q113" s="217">
        <v>324140</v>
      </c>
      <c r="R113" s="237">
        <v>19924.32</v>
      </c>
      <c r="S113" s="218">
        <v>0</v>
      </c>
      <c r="T113" s="76">
        <f t="shared" si="54"/>
        <v>0</v>
      </c>
      <c r="U113" s="73">
        <f>'[3]9. Vzdelávanie'!$Q$38</f>
        <v>0</v>
      </c>
      <c r="V113" s="73">
        <f>'[3]9. Vzdelávanie'!$R$38</f>
        <v>0</v>
      </c>
      <c r="W113" s="75">
        <f>'[2]9. Vzdelávanie'!$J$55</f>
        <v>0</v>
      </c>
    </row>
    <row r="114" spans="1:23" ht="15.75" x14ac:dyDescent="0.25">
      <c r="A114" s="85"/>
      <c r="B114" s="193" t="s">
        <v>286</v>
      </c>
      <c r="C114" s="184" t="s">
        <v>287</v>
      </c>
      <c r="D114" s="171" t="e">
        <f t="shared" ref="D114:W114" si="55">SUM(D115:D116)</f>
        <v>#REF!</v>
      </c>
      <c r="E114" s="172">
        <f t="shared" si="55"/>
        <v>546333</v>
      </c>
      <c r="F114" s="172" t="e">
        <f t="shared" si="55"/>
        <v>#REF!</v>
      </c>
      <c r="G114" s="173" t="e">
        <f t="shared" si="55"/>
        <v>#REF!</v>
      </c>
      <c r="H114" s="171">
        <f t="shared" si="55"/>
        <v>538949</v>
      </c>
      <c r="I114" s="172">
        <f t="shared" si="55"/>
        <v>538949</v>
      </c>
      <c r="J114" s="172">
        <f t="shared" si="55"/>
        <v>0</v>
      </c>
      <c r="K114" s="174">
        <f t="shared" si="55"/>
        <v>0</v>
      </c>
      <c r="L114" s="175" t="e">
        <f t="shared" si="55"/>
        <v>#REF!</v>
      </c>
      <c r="M114" s="172" t="e">
        <f t="shared" si="55"/>
        <v>#REF!</v>
      </c>
      <c r="N114" s="172" t="e">
        <f t="shared" si="55"/>
        <v>#REF!</v>
      </c>
      <c r="O114" s="174" t="e">
        <f t="shared" si="55"/>
        <v>#REF!</v>
      </c>
      <c r="P114" s="214">
        <v>566109</v>
      </c>
      <c r="Q114" s="215">
        <v>566109</v>
      </c>
      <c r="R114" s="215">
        <v>0</v>
      </c>
      <c r="S114" s="216">
        <v>0</v>
      </c>
      <c r="T114" s="175" t="e">
        <f t="shared" si="55"/>
        <v>#REF!</v>
      </c>
      <c r="U114" s="172" t="e">
        <f t="shared" si="55"/>
        <v>#REF!</v>
      </c>
      <c r="V114" s="172" t="e">
        <f t="shared" si="55"/>
        <v>#REF!</v>
      </c>
      <c r="W114" s="174" t="e">
        <f t="shared" si="55"/>
        <v>#REF!</v>
      </c>
    </row>
    <row r="115" spans="1:23" ht="15.75" x14ac:dyDescent="0.25">
      <c r="A115" s="85"/>
      <c r="B115" s="70">
        <v>1</v>
      </c>
      <c r="C115" s="84" t="s">
        <v>288</v>
      </c>
      <c r="D115" s="72" t="e">
        <f>SUM(E115:G115)</f>
        <v>#REF!</v>
      </c>
      <c r="E115" s="73">
        <v>317206</v>
      </c>
      <c r="F115" s="73" t="e">
        <f>'[2]9. Vzdelávanie'!#REF!</f>
        <v>#REF!</v>
      </c>
      <c r="G115" s="74" t="e">
        <f>'[2]9. Vzdelávanie'!#REF!</f>
        <v>#REF!</v>
      </c>
      <c r="H115" s="72">
        <f>SUM(I115:K115)</f>
        <v>300158</v>
      </c>
      <c r="I115" s="73">
        <v>300158</v>
      </c>
      <c r="J115" s="75">
        <v>0</v>
      </c>
      <c r="K115" s="75">
        <v>0</v>
      </c>
      <c r="L115" s="76" t="e">
        <f>SUM(M115:O115)</f>
        <v>#REF!</v>
      </c>
      <c r="M115" s="73" t="e">
        <f>'[2]9. Vzdelávanie'!#REF!</f>
        <v>#REF!</v>
      </c>
      <c r="N115" s="73" t="e">
        <f>'[2]9. Vzdelávanie'!#REF!</f>
        <v>#REF!</v>
      </c>
      <c r="O115" s="75" t="e">
        <f>'[2]9. Vzdelávanie'!#REF!</f>
        <v>#REF!</v>
      </c>
      <c r="P115" s="214">
        <v>318002</v>
      </c>
      <c r="Q115" s="217">
        <v>318002</v>
      </c>
      <c r="R115" s="217">
        <v>0</v>
      </c>
      <c r="S115" s="218">
        <v>0</v>
      </c>
      <c r="T115" s="76" t="e">
        <f>SUM(U115:W115)</f>
        <v>#REF!</v>
      </c>
      <c r="U115" s="73">
        <f>'[3]9. Vzdelávanie'!$Q$46</f>
        <v>403289</v>
      </c>
      <c r="V115" s="73" t="e">
        <f>'[2]9. Vzdelávanie'!$I$59</f>
        <v>#REF!</v>
      </c>
      <c r="W115" s="75" t="e">
        <f>'[2]9. Vzdelávanie'!$J$59</f>
        <v>#REF!</v>
      </c>
    </row>
    <row r="116" spans="1:23" ht="15.75" x14ac:dyDescent="0.25">
      <c r="A116" s="85"/>
      <c r="B116" s="70">
        <v>2</v>
      </c>
      <c r="C116" s="84" t="s">
        <v>289</v>
      </c>
      <c r="D116" s="72" t="e">
        <f>SUM(E116:G116)</f>
        <v>#REF!</v>
      </c>
      <c r="E116" s="73">
        <v>229127</v>
      </c>
      <c r="F116" s="73" t="e">
        <f>'[2]9. Vzdelávanie'!#REF!</f>
        <v>#REF!</v>
      </c>
      <c r="G116" s="74" t="e">
        <f>'[2]9. Vzdelávanie'!#REF!</f>
        <v>#REF!</v>
      </c>
      <c r="H116" s="72">
        <f>SUM(I116:K116)</f>
        <v>238791</v>
      </c>
      <c r="I116" s="73">
        <v>238791</v>
      </c>
      <c r="J116" s="75">
        <v>0</v>
      </c>
      <c r="K116" s="75">
        <v>0</v>
      </c>
      <c r="L116" s="76" t="e">
        <f>SUM(M116:O116)</f>
        <v>#REF!</v>
      </c>
      <c r="M116" s="73" t="e">
        <f>'[2]9. Vzdelávanie'!#REF!</f>
        <v>#REF!</v>
      </c>
      <c r="N116" s="73" t="e">
        <f>'[2]9. Vzdelávanie'!#REF!</f>
        <v>#REF!</v>
      </c>
      <c r="O116" s="75" t="e">
        <f>'[2]9. Vzdelávanie'!#REF!</f>
        <v>#REF!</v>
      </c>
      <c r="P116" s="214">
        <v>248107</v>
      </c>
      <c r="Q116" s="217">
        <v>248107</v>
      </c>
      <c r="R116" s="217">
        <v>0</v>
      </c>
      <c r="S116" s="218">
        <v>0</v>
      </c>
      <c r="T116" s="76" t="e">
        <f>SUM(U116:W116)</f>
        <v>#REF!</v>
      </c>
      <c r="U116" s="73" t="e">
        <f>'[3]9. Vzdelávanie'!#REF!</f>
        <v>#REF!</v>
      </c>
      <c r="V116" s="73" t="e">
        <f>'[2]9. Vzdelávanie'!$I$60</f>
        <v>#REF!</v>
      </c>
      <c r="W116" s="75" t="e">
        <f>'[2]9. Vzdelávanie'!$J$60</f>
        <v>#REF!</v>
      </c>
    </row>
    <row r="117" spans="1:23" ht="15.75" x14ac:dyDescent="0.25">
      <c r="A117" s="85"/>
      <c r="B117" s="197" t="s">
        <v>290</v>
      </c>
      <c r="C117" s="184" t="s">
        <v>291</v>
      </c>
      <c r="D117" s="171" t="e">
        <f>SUM(E117:G117)</f>
        <v>#REF!</v>
      </c>
      <c r="E117" s="172">
        <v>131871</v>
      </c>
      <c r="F117" s="172" t="e">
        <f>'[2]9. Vzdelávanie'!#REF!</f>
        <v>#REF!</v>
      </c>
      <c r="G117" s="173" t="e">
        <f>'[2]9. Vzdelávanie'!#REF!</f>
        <v>#REF!</v>
      </c>
      <c r="H117" s="171">
        <f>SUM(I117:K117)</f>
        <v>154105.49</v>
      </c>
      <c r="I117" s="172">
        <v>154105.49</v>
      </c>
      <c r="J117" s="172">
        <v>0</v>
      </c>
      <c r="K117" s="174">
        <v>0</v>
      </c>
      <c r="L117" s="175" t="e">
        <f>SUM(M117:O117)</f>
        <v>#REF!</v>
      </c>
      <c r="M117" s="172" t="e">
        <f>'[2]9. Vzdelávanie'!#REF!</f>
        <v>#REF!</v>
      </c>
      <c r="N117" s="172" t="e">
        <f>'[2]9. Vzdelávanie'!#REF!</f>
        <v>#REF!</v>
      </c>
      <c r="O117" s="174" t="e">
        <f>'[2]9. Vzdelávanie'!#REF!</f>
        <v>#REF!</v>
      </c>
      <c r="P117" s="214">
        <v>157758.09</v>
      </c>
      <c r="Q117" s="238">
        <v>157758.09</v>
      </c>
      <c r="R117" s="215">
        <v>0</v>
      </c>
      <c r="S117" s="216">
        <v>0</v>
      </c>
      <c r="T117" s="175">
        <f>SUM(U117:W117)</f>
        <v>212760</v>
      </c>
      <c r="U117" s="172">
        <f>'[2]9. Vzdelávanie'!$H$61</f>
        <v>212760</v>
      </c>
      <c r="V117" s="172">
        <f>'[2]9. Vzdelávanie'!$I$61</f>
        <v>0</v>
      </c>
      <c r="W117" s="174">
        <f>'[2]9. Vzdelávanie'!$J$61</f>
        <v>0</v>
      </c>
    </row>
    <row r="118" spans="1:23" ht="13.5" x14ac:dyDescent="0.25">
      <c r="A118" s="85"/>
      <c r="B118" s="197" t="s">
        <v>292</v>
      </c>
      <c r="C118" s="198" t="s">
        <v>293</v>
      </c>
      <c r="D118" s="171" t="e">
        <f>SUM(E118:G118)</f>
        <v>#REF!</v>
      </c>
      <c r="E118" s="172">
        <v>204439</v>
      </c>
      <c r="F118" s="172"/>
      <c r="G118" s="173" t="e">
        <f>'[2]9. Vzdelávanie'!#REF!</f>
        <v>#REF!</v>
      </c>
      <c r="H118" s="171">
        <f>SUM(I118:K118)</f>
        <v>195970.49</v>
      </c>
      <c r="I118" s="172">
        <v>195488.49</v>
      </c>
      <c r="J118" s="172">
        <v>482</v>
      </c>
      <c r="K118" s="174">
        <v>0</v>
      </c>
      <c r="L118" s="175" t="e">
        <f>SUM(M118:O118)</f>
        <v>#REF!</v>
      </c>
      <c r="M118" s="172" t="e">
        <f>'[2]9. Vzdelávanie'!#REF!</f>
        <v>#REF!</v>
      </c>
      <c r="N118" s="172" t="e">
        <f>'[2]9. Vzdelávanie'!#REF!</f>
        <v>#REF!</v>
      </c>
      <c r="O118" s="174" t="e">
        <f>'[2]9. Vzdelávanie'!#REF!</f>
        <v>#REF!</v>
      </c>
      <c r="P118" s="214">
        <v>201502.34</v>
      </c>
      <c r="Q118" s="238">
        <v>201502.34</v>
      </c>
      <c r="R118" s="215">
        <v>0</v>
      </c>
      <c r="S118" s="216">
        <v>0</v>
      </c>
      <c r="T118" s="175" t="e">
        <f>SUM(U118:W118)</f>
        <v>#REF!</v>
      </c>
      <c r="U118" s="172">
        <f>'[2]9. Vzdelávanie'!$H$72</f>
        <v>243590</v>
      </c>
      <c r="V118" s="172" t="e">
        <f>'[2]9. Vzdelávanie'!$I$72</f>
        <v>#REF!</v>
      </c>
      <c r="W118" s="174" t="e">
        <f>'[2]9. Vzdelávanie'!$J$72</f>
        <v>#REF!</v>
      </c>
    </row>
    <row r="119" spans="1:23" ht="14.25" thickBot="1" x14ac:dyDescent="0.3">
      <c r="A119" s="85"/>
      <c r="B119" s="199" t="s">
        <v>294</v>
      </c>
      <c r="C119" s="200" t="s">
        <v>295</v>
      </c>
      <c r="D119" s="178" t="e">
        <f>SUM(E119:G119)</f>
        <v>#REF!</v>
      </c>
      <c r="E119" s="179">
        <v>0</v>
      </c>
      <c r="F119" s="179" t="e">
        <f>'[2]9. Vzdelávanie'!#REF!</f>
        <v>#REF!</v>
      </c>
      <c r="G119" s="180" t="e">
        <f>'[2]9. Vzdelávanie'!#REF!</f>
        <v>#REF!</v>
      </c>
      <c r="H119" s="186">
        <v>0</v>
      </c>
      <c r="I119" s="181">
        <v>0</v>
      </c>
      <c r="J119" s="181">
        <v>0</v>
      </c>
      <c r="K119" s="182">
        <v>0</v>
      </c>
      <c r="L119" s="187" t="e">
        <f>SUM(M119:O119)</f>
        <v>#REF!</v>
      </c>
      <c r="M119" s="179" t="e">
        <f>'[2]9. Vzdelávanie'!#REF!</f>
        <v>#REF!</v>
      </c>
      <c r="N119" s="179" t="e">
        <f>'[2]9. Vzdelávanie'!#REF!</f>
        <v>#REF!</v>
      </c>
      <c r="O119" s="188" t="e">
        <f>'[2]9. Vzdelávanie'!#REF!</f>
        <v>#REF!</v>
      </c>
      <c r="P119" s="224">
        <v>0</v>
      </c>
      <c r="Q119" s="225">
        <v>0</v>
      </c>
      <c r="R119" s="225">
        <v>0</v>
      </c>
      <c r="S119" s="226">
        <v>0</v>
      </c>
      <c r="T119" s="175">
        <f>SUM(U119:W119)</f>
        <v>0</v>
      </c>
      <c r="U119" s="179">
        <f>'[2]9. Vzdelávanie'!$H$73</f>
        <v>0</v>
      </c>
      <c r="V119" s="179">
        <f>'[2]9. Vzdelávanie'!$I$73</f>
        <v>0</v>
      </c>
      <c r="W119" s="188">
        <f>'[2]9. Vzdelávanie'!$J$73</f>
        <v>0</v>
      </c>
    </row>
    <row r="120" spans="1:23" s="63" customFormat="1" ht="14.25" x14ac:dyDescent="0.2">
      <c r="A120" s="93"/>
      <c r="B120" s="154" t="s">
        <v>296</v>
      </c>
      <c r="C120" s="158"/>
      <c r="D120" s="149" t="e">
        <f t="shared" ref="D120:W120" si="56">D121+D122+D129</f>
        <v>#REF!</v>
      </c>
      <c r="E120" s="150">
        <f t="shared" si="56"/>
        <v>238491</v>
      </c>
      <c r="F120" s="150" t="e">
        <f t="shared" si="56"/>
        <v>#REF!</v>
      </c>
      <c r="G120" s="151" t="e">
        <f t="shared" si="56"/>
        <v>#REF!</v>
      </c>
      <c r="H120" s="149" t="e">
        <f t="shared" si="56"/>
        <v>#REF!</v>
      </c>
      <c r="I120" s="150">
        <f t="shared" si="56"/>
        <v>191345</v>
      </c>
      <c r="J120" s="150" t="e">
        <f t="shared" si="56"/>
        <v>#REF!</v>
      </c>
      <c r="K120" s="152">
        <f t="shared" si="56"/>
        <v>0</v>
      </c>
      <c r="L120" s="149" t="e">
        <f t="shared" si="56"/>
        <v>#REF!</v>
      </c>
      <c r="M120" s="150" t="e">
        <f t="shared" si="56"/>
        <v>#REF!</v>
      </c>
      <c r="N120" s="150" t="e">
        <f t="shared" si="56"/>
        <v>#REF!</v>
      </c>
      <c r="O120" s="152" t="e">
        <f t="shared" si="56"/>
        <v>#REF!</v>
      </c>
      <c r="P120" s="239">
        <v>773128.95</v>
      </c>
      <c r="Q120" s="223">
        <v>293226.87</v>
      </c>
      <c r="R120" s="223">
        <v>479902.08</v>
      </c>
      <c r="S120" s="227">
        <v>0</v>
      </c>
      <c r="T120" s="149" t="e">
        <f t="shared" si="56"/>
        <v>#REF!</v>
      </c>
      <c r="U120" s="150" t="e">
        <f t="shared" si="56"/>
        <v>#REF!</v>
      </c>
      <c r="V120" s="150" t="e">
        <f t="shared" si="56"/>
        <v>#REF!</v>
      </c>
      <c r="W120" s="152" t="e">
        <f t="shared" si="56"/>
        <v>#REF!</v>
      </c>
    </row>
    <row r="121" spans="1:23" ht="16.5" x14ac:dyDescent="0.3">
      <c r="B121" s="193" t="s">
        <v>297</v>
      </c>
      <c r="C121" s="189" t="s">
        <v>298</v>
      </c>
      <c r="D121" s="171" t="e">
        <f>SUM(E121:G121)</f>
        <v>#REF!</v>
      </c>
      <c r="E121" s="172">
        <v>1794</v>
      </c>
      <c r="F121" s="172" t="e">
        <f>'[2]10. Šport'!#REF!</f>
        <v>#REF!</v>
      </c>
      <c r="G121" s="173" t="e">
        <f>'[2]10. Šport'!#REF!</f>
        <v>#REF!</v>
      </c>
      <c r="H121" s="171">
        <f>SUM(I121:K121)</f>
        <v>456</v>
      </c>
      <c r="I121" s="172">
        <v>456</v>
      </c>
      <c r="J121" s="172">
        <v>0</v>
      </c>
      <c r="K121" s="174">
        <v>0</v>
      </c>
      <c r="L121" s="171" t="e">
        <f>SUM(M121:O121)</f>
        <v>#REF!</v>
      </c>
      <c r="M121" s="172" t="e">
        <f>'[2]10. Šport'!#REF!</f>
        <v>#REF!</v>
      </c>
      <c r="N121" s="172" t="e">
        <f>'[2]10. Šport'!#REF!</f>
        <v>#REF!</v>
      </c>
      <c r="O121" s="174" t="e">
        <f>'[2]10. Šport'!#REF!</f>
        <v>#REF!</v>
      </c>
      <c r="P121" s="240">
        <v>242.5</v>
      </c>
      <c r="Q121" s="215">
        <v>242.5</v>
      </c>
      <c r="R121" s="215">
        <v>0</v>
      </c>
      <c r="S121" s="216">
        <v>0</v>
      </c>
      <c r="T121" s="171">
        <f>SUM(U121:W121)</f>
        <v>500</v>
      </c>
      <c r="U121" s="172">
        <f>'[2]10. Šport'!$H$4</f>
        <v>500</v>
      </c>
      <c r="V121" s="172">
        <f>'[2]10. Šport'!$I$4</f>
        <v>0</v>
      </c>
      <c r="W121" s="174">
        <f>'[2]10. Šport'!$J$4</f>
        <v>0</v>
      </c>
    </row>
    <row r="122" spans="1:23" ht="15.75" x14ac:dyDescent="0.25">
      <c r="B122" s="193" t="s">
        <v>299</v>
      </c>
      <c r="C122" s="184" t="s">
        <v>300</v>
      </c>
      <c r="D122" s="171" t="e">
        <f t="shared" ref="D122:V122" si="57">SUM(D123:D127)</f>
        <v>#REF!</v>
      </c>
      <c r="E122" s="172">
        <f t="shared" si="57"/>
        <v>167023</v>
      </c>
      <c r="F122" s="172" t="e">
        <f t="shared" si="57"/>
        <v>#REF!</v>
      </c>
      <c r="G122" s="173" t="e">
        <f t="shared" si="57"/>
        <v>#REF!</v>
      </c>
      <c r="H122" s="171" t="e">
        <f t="shared" si="57"/>
        <v>#REF!</v>
      </c>
      <c r="I122" s="172">
        <f t="shared" si="57"/>
        <v>140889</v>
      </c>
      <c r="J122" s="172" t="e">
        <f t="shared" si="57"/>
        <v>#REF!</v>
      </c>
      <c r="K122" s="174">
        <f t="shared" si="57"/>
        <v>0</v>
      </c>
      <c r="L122" s="171" t="e">
        <f t="shared" si="57"/>
        <v>#REF!</v>
      </c>
      <c r="M122" s="172" t="e">
        <f t="shared" si="57"/>
        <v>#REF!</v>
      </c>
      <c r="N122" s="172" t="e">
        <f t="shared" si="57"/>
        <v>#REF!</v>
      </c>
      <c r="O122" s="174" t="e">
        <f t="shared" si="57"/>
        <v>#REF!</v>
      </c>
      <c r="P122" s="240">
        <v>722886.45</v>
      </c>
      <c r="Q122" s="215">
        <v>242984.37</v>
      </c>
      <c r="R122" s="215">
        <v>479902.08</v>
      </c>
      <c r="S122" s="216">
        <v>0</v>
      </c>
      <c r="T122" s="171">
        <f t="shared" si="57"/>
        <v>125644</v>
      </c>
      <c r="U122" s="172">
        <f>SUM(U123:U128)</f>
        <v>137644</v>
      </c>
      <c r="V122" s="172">
        <f t="shared" si="57"/>
        <v>0</v>
      </c>
      <c r="W122" s="174">
        <f>SUM(W123:W128)</f>
        <v>0</v>
      </c>
    </row>
    <row r="123" spans="1:23" ht="15.75" x14ac:dyDescent="0.25">
      <c r="B123" s="70">
        <v>1</v>
      </c>
      <c r="C123" s="84" t="s">
        <v>301</v>
      </c>
      <c r="D123" s="72" t="e">
        <f t="shared" ref="D123:D129" si="58">SUM(E123:G123)</f>
        <v>#REF!</v>
      </c>
      <c r="E123" s="73">
        <v>58794</v>
      </c>
      <c r="F123" s="73" t="e">
        <f>'[2]10. Šport'!#REF!</f>
        <v>#REF!</v>
      </c>
      <c r="G123" s="74" t="e">
        <f>'[2]10. Šport'!#REF!</f>
        <v>#REF!</v>
      </c>
      <c r="H123" s="72">
        <f t="shared" ref="H123:H129" si="59">SUM(I123:K123)</f>
        <v>16299</v>
      </c>
      <c r="I123" s="73">
        <v>16299</v>
      </c>
      <c r="J123" s="73">
        <v>0</v>
      </c>
      <c r="K123" s="75">
        <v>0</v>
      </c>
      <c r="L123" s="72" t="e">
        <f t="shared" ref="L123:L129" si="60">SUM(M123:O123)</f>
        <v>#REF!</v>
      </c>
      <c r="M123" s="73" t="e">
        <f>'[2]10. Šport'!#REF!</f>
        <v>#REF!</v>
      </c>
      <c r="N123" s="73" t="e">
        <f>'[2]10. Šport'!#REF!</f>
        <v>#REF!</v>
      </c>
      <c r="O123" s="75" t="e">
        <f>'[2]10. Šport'!#REF!</f>
        <v>#REF!</v>
      </c>
      <c r="P123" s="240">
        <v>52074.76</v>
      </c>
      <c r="Q123" s="217">
        <v>52074.76</v>
      </c>
      <c r="R123" s="217">
        <v>0</v>
      </c>
      <c r="S123" s="218">
        <v>0</v>
      </c>
      <c r="T123" s="72">
        <f t="shared" ref="T123:T129" si="61">SUM(U123:W123)</f>
        <v>42170</v>
      </c>
      <c r="U123" s="73">
        <f>'[2]10. Šport'!$H$9</f>
        <v>42170</v>
      </c>
      <c r="V123" s="73">
        <f>'[2]10. Šport'!$I$9</f>
        <v>0</v>
      </c>
      <c r="W123" s="75">
        <f>'[2]10. Šport'!$J$9</f>
        <v>0</v>
      </c>
    </row>
    <row r="124" spans="1:23" ht="15.75" x14ac:dyDescent="0.25">
      <c r="B124" s="70">
        <v>2</v>
      </c>
      <c r="C124" s="84" t="s">
        <v>302</v>
      </c>
      <c r="D124" s="72" t="e">
        <f t="shared" si="58"/>
        <v>#REF!</v>
      </c>
      <c r="E124" s="73">
        <v>43777</v>
      </c>
      <c r="F124" s="73">
        <v>0</v>
      </c>
      <c r="G124" s="74" t="e">
        <f>'[2]10. Šport'!#REF!</f>
        <v>#REF!</v>
      </c>
      <c r="H124" s="72" t="e">
        <f t="shared" si="59"/>
        <v>#REF!</v>
      </c>
      <c r="I124" s="73">
        <v>27121</v>
      </c>
      <c r="J124" s="73" t="e">
        <f>'[2]10. Šport'!#REF!</f>
        <v>#REF!</v>
      </c>
      <c r="K124" s="75">
        <v>0</v>
      </c>
      <c r="L124" s="72" t="e">
        <f t="shared" si="60"/>
        <v>#REF!</v>
      </c>
      <c r="M124" s="73" t="e">
        <f>'[2]10. Šport'!#REF!</f>
        <v>#REF!</v>
      </c>
      <c r="N124" s="73" t="e">
        <f>'[2]10. Šport'!#REF!</f>
        <v>#REF!</v>
      </c>
      <c r="O124" s="75" t="e">
        <f>'[2]10. Šport'!#REF!</f>
        <v>#REF!</v>
      </c>
      <c r="P124" s="240">
        <v>567083.27</v>
      </c>
      <c r="Q124" s="217">
        <v>87181.19</v>
      </c>
      <c r="R124" s="217">
        <v>479902.08</v>
      </c>
      <c r="S124" s="218">
        <v>0</v>
      </c>
      <c r="T124" s="72">
        <f t="shared" si="61"/>
        <v>45954</v>
      </c>
      <c r="U124" s="73">
        <f>'[2]10. Šport'!$H$23</f>
        <v>45954</v>
      </c>
      <c r="V124" s="73">
        <f>'[2]10. Šport'!$I$23</f>
        <v>0</v>
      </c>
      <c r="W124" s="75">
        <f>'[2]10. Šport'!$J$23</f>
        <v>0</v>
      </c>
    </row>
    <row r="125" spans="1:23" ht="15.75" x14ac:dyDescent="0.25">
      <c r="B125" s="70">
        <v>3</v>
      </c>
      <c r="C125" s="84" t="s">
        <v>303</v>
      </c>
      <c r="D125" s="72" t="e">
        <f t="shared" si="58"/>
        <v>#REF!</v>
      </c>
      <c r="E125" s="73">
        <v>11086</v>
      </c>
      <c r="F125" s="73" t="e">
        <f>'[2]10. Šport'!#REF!</f>
        <v>#REF!</v>
      </c>
      <c r="G125" s="74" t="e">
        <f>'[2]10. Šport'!#REF!</f>
        <v>#REF!</v>
      </c>
      <c r="H125" s="72">
        <f t="shared" si="59"/>
        <v>12071</v>
      </c>
      <c r="I125" s="73">
        <v>12071</v>
      </c>
      <c r="J125" s="73">
        <v>0</v>
      </c>
      <c r="K125" s="75">
        <v>0</v>
      </c>
      <c r="L125" s="72" t="e">
        <f t="shared" si="60"/>
        <v>#REF!</v>
      </c>
      <c r="M125" s="73" t="e">
        <f>'[2]10. Šport'!#REF!</f>
        <v>#REF!</v>
      </c>
      <c r="N125" s="73" t="e">
        <f>'[2]10. Šport'!#REF!</f>
        <v>#REF!</v>
      </c>
      <c r="O125" s="75" t="e">
        <f>'[2]10. Šport'!#REF!</f>
        <v>#REF!</v>
      </c>
      <c r="P125" s="240">
        <v>15001.11</v>
      </c>
      <c r="Q125" s="217">
        <v>15001.11</v>
      </c>
      <c r="R125" s="217">
        <v>0</v>
      </c>
      <c r="S125" s="218">
        <v>0</v>
      </c>
      <c r="T125" s="72">
        <f t="shared" si="61"/>
        <v>18820</v>
      </c>
      <c r="U125" s="73">
        <f>'[2]10. Šport'!$H$36</f>
        <v>18820</v>
      </c>
      <c r="V125" s="73">
        <f>'[2]10. Šport'!$I$36</f>
        <v>0</v>
      </c>
      <c r="W125" s="75">
        <f>'[2]10. Šport'!$J$36</f>
        <v>0</v>
      </c>
    </row>
    <row r="126" spans="1:23" ht="15.75" x14ac:dyDescent="0.25">
      <c r="B126" s="70">
        <v>4</v>
      </c>
      <c r="C126" s="84" t="s">
        <v>304</v>
      </c>
      <c r="D126" s="72" t="e">
        <f t="shared" si="58"/>
        <v>#REF!</v>
      </c>
      <c r="E126" s="73">
        <v>51578.5</v>
      </c>
      <c r="F126" s="73" t="e">
        <f>'[2]10. Šport'!#REF!</f>
        <v>#REF!</v>
      </c>
      <c r="G126" s="74" t="e">
        <f>'[2]10. Šport'!#REF!</f>
        <v>#REF!</v>
      </c>
      <c r="H126" s="72">
        <f t="shared" si="59"/>
        <v>83846</v>
      </c>
      <c r="I126" s="73">
        <v>83846</v>
      </c>
      <c r="J126" s="73">
        <v>0</v>
      </c>
      <c r="K126" s="75">
        <v>0</v>
      </c>
      <c r="L126" s="72" t="e">
        <f t="shared" si="60"/>
        <v>#REF!</v>
      </c>
      <c r="M126" s="73" t="e">
        <f>'[2]10. Šport'!#REF!</f>
        <v>#REF!</v>
      </c>
      <c r="N126" s="73" t="e">
        <f>'[2]10. Šport'!#REF!</f>
        <v>#REF!</v>
      </c>
      <c r="O126" s="75" t="e">
        <f>'[2]10. Šport'!#REF!</f>
        <v>#REF!</v>
      </c>
      <c r="P126" s="240">
        <v>85409.57</v>
      </c>
      <c r="Q126" s="217">
        <v>85409.57</v>
      </c>
      <c r="R126" s="217">
        <v>0</v>
      </c>
      <c r="S126" s="218">
        <v>0</v>
      </c>
      <c r="T126" s="72">
        <f t="shared" si="61"/>
        <v>16800</v>
      </c>
      <c r="U126" s="73">
        <f>'[3]10. Šport'!$Q$38</f>
        <v>16800</v>
      </c>
      <c r="V126" s="73">
        <f>'[2]10. Šport'!$I$44</f>
        <v>0</v>
      </c>
      <c r="W126" s="75">
        <f>'[2]10. Šport'!$J$44</f>
        <v>0</v>
      </c>
    </row>
    <row r="127" spans="1:23" ht="15.75" x14ac:dyDescent="0.25">
      <c r="B127" s="70">
        <v>5</v>
      </c>
      <c r="C127" s="84" t="s">
        <v>305</v>
      </c>
      <c r="D127" s="72" t="e">
        <f t="shared" si="58"/>
        <v>#REF!</v>
      </c>
      <c r="E127" s="73">
        <v>1787.5</v>
      </c>
      <c r="F127" s="73" t="e">
        <f>'[2]10. Šport'!#REF!</f>
        <v>#REF!</v>
      </c>
      <c r="G127" s="74" t="e">
        <f>'[2]10. Šport'!#REF!</f>
        <v>#REF!</v>
      </c>
      <c r="H127" s="72">
        <f t="shared" si="59"/>
        <v>1552</v>
      </c>
      <c r="I127" s="73">
        <v>1552</v>
      </c>
      <c r="J127" s="73">
        <v>0</v>
      </c>
      <c r="K127" s="75">
        <v>0</v>
      </c>
      <c r="L127" s="72" t="e">
        <f t="shared" si="60"/>
        <v>#REF!</v>
      </c>
      <c r="M127" s="73" t="e">
        <f>'[2]10. Šport'!#REF!</f>
        <v>#REF!</v>
      </c>
      <c r="N127" s="73" t="e">
        <f>'[2]10. Šport'!#REF!</f>
        <v>#REF!</v>
      </c>
      <c r="O127" s="75" t="e">
        <f>'[2]10. Šport'!#REF!</f>
        <v>#REF!</v>
      </c>
      <c r="P127" s="240">
        <v>3317.74</v>
      </c>
      <c r="Q127" s="217">
        <v>3317.74</v>
      </c>
      <c r="R127" s="217">
        <v>0</v>
      </c>
      <c r="S127" s="218">
        <v>0</v>
      </c>
      <c r="T127" s="72">
        <f t="shared" si="61"/>
        <v>1900</v>
      </c>
      <c r="U127" s="73">
        <f>'[2]10. Šport'!$H$57</f>
        <v>1900</v>
      </c>
      <c r="V127" s="73">
        <f>'[2]10. Šport'!$I$57</f>
        <v>0</v>
      </c>
      <c r="W127" s="75">
        <f>'[2]10. Šport'!$J$57</f>
        <v>0</v>
      </c>
    </row>
    <row r="128" spans="1:23" ht="15.75" x14ac:dyDescent="0.25">
      <c r="B128" s="127">
        <v>6</v>
      </c>
      <c r="C128" s="128" t="s">
        <v>386</v>
      </c>
      <c r="D128" s="88"/>
      <c r="E128" s="82"/>
      <c r="F128" s="82"/>
      <c r="G128" s="96"/>
      <c r="H128" s="88"/>
      <c r="I128" s="82"/>
      <c r="J128" s="82"/>
      <c r="K128" s="83"/>
      <c r="L128" s="88"/>
      <c r="M128" s="82"/>
      <c r="N128" s="82"/>
      <c r="O128" s="96"/>
      <c r="P128" s="240">
        <v>0</v>
      </c>
      <c r="Q128" s="217">
        <v>0</v>
      </c>
      <c r="R128" s="217">
        <v>0</v>
      </c>
      <c r="S128" s="218">
        <v>0</v>
      </c>
      <c r="T128" s="247">
        <f>SUM(U128:W128)</f>
        <v>12000</v>
      </c>
      <c r="U128" s="82">
        <f>'[3]10. Šport'!$Q$56</f>
        <v>12000</v>
      </c>
      <c r="V128" s="82">
        <f>'[2]10. Šport'!$I$63</f>
        <v>0</v>
      </c>
      <c r="W128" s="83">
        <f>'[2]10. Šport'!$J$63</f>
        <v>0</v>
      </c>
    </row>
    <row r="129" spans="2:23" ht="17.25" thickBot="1" x14ac:dyDescent="0.35">
      <c r="B129" s="190" t="s">
        <v>306</v>
      </c>
      <c r="C129" s="191" t="s">
        <v>307</v>
      </c>
      <c r="D129" s="178" t="e">
        <f t="shared" si="58"/>
        <v>#REF!</v>
      </c>
      <c r="E129" s="179">
        <v>69674</v>
      </c>
      <c r="F129" s="179" t="e">
        <f>'[2]10. Šport'!#REF!</f>
        <v>#REF!</v>
      </c>
      <c r="G129" s="180" t="e">
        <f>'[2]10. Šport'!#REF!</f>
        <v>#REF!</v>
      </c>
      <c r="H129" s="186">
        <f t="shared" si="59"/>
        <v>50000</v>
      </c>
      <c r="I129" s="181">
        <v>50000</v>
      </c>
      <c r="J129" s="181">
        <v>0</v>
      </c>
      <c r="K129" s="182">
        <v>0</v>
      </c>
      <c r="L129" s="178" t="e">
        <f t="shared" si="60"/>
        <v>#REF!</v>
      </c>
      <c r="M129" s="179" t="e">
        <f>'[2]10. Šport'!#REF!</f>
        <v>#REF!</v>
      </c>
      <c r="N129" s="179" t="e">
        <f>'[2]10. Šport'!#REF!</f>
        <v>#REF!</v>
      </c>
      <c r="O129" s="188" t="e">
        <f>'[2]10. Šport'!#REF!</f>
        <v>#REF!</v>
      </c>
      <c r="P129" s="241">
        <v>50000</v>
      </c>
      <c r="Q129" s="225">
        <v>50000</v>
      </c>
      <c r="R129" s="225">
        <v>0</v>
      </c>
      <c r="S129" s="226">
        <v>0</v>
      </c>
      <c r="T129" s="178" t="e">
        <f t="shared" si="61"/>
        <v>#REF!</v>
      </c>
      <c r="U129" s="179" t="e">
        <f>'[2]10. Šport'!$H$67</f>
        <v>#REF!</v>
      </c>
      <c r="V129" s="179" t="e">
        <f>'[2]10. Šport'!$I$67</f>
        <v>#REF!</v>
      </c>
      <c r="W129" s="188" t="e">
        <f>'[2]10. Šport'!$J$67</f>
        <v>#REF!</v>
      </c>
    </row>
    <row r="130" spans="2:23" s="63" customFormat="1" ht="14.25" x14ac:dyDescent="0.2">
      <c r="B130" s="154" t="s">
        <v>308</v>
      </c>
      <c r="C130" s="158"/>
      <c r="D130" s="149" t="e">
        <f t="shared" ref="D130:K130" si="62">D131+D132+D137+D138</f>
        <v>#REF!</v>
      </c>
      <c r="E130" s="150">
        <f t="shared" si="62"/>
        <v>516693.98</v>
      </c>
      <c r="F130" s="150" t="e">
        <f t="shared" si="62"/>
        <v>#REF!</v>
      </c>
      <c r="G130" s="151" t="e">
        <f t="shared" si="62"/>
        <v>#REF!</v>
      </c>
      <c r="H130" s="149" t="e">
        <f t="shared" si="62"/>
        <v>#REF!</v>
      </c>
      <c r="I130" s="150" t="e">
        <f t="shared" si="62"/>
        <v>#REF!</v>
      </c>
      <c r="J130" s="150" t="e">
        <f t="shared" si="62"/>
        <v>#REF!</v>
      </c>
      <c r="K130" s="152" t="e">
        <f t="shared" si="62"/>
        <v>#REF!</v>
      </c>
      <c r="L130" s="153" t="e">
        <f>L131+L132+L138+L137</f>
        <v>#REF!</v>
      </c>
      <c r="M130" s="150" t="e">
        <f>M131+M132+M137+M138</f>
        <v>#REF!</v>
      </c>
      <c r="N130" s="150" t="e">
        <f>N131+N132+N137+N138</f>
        <v>#REF!</v>
      </c>
      <c r="O130" s="152" t="e">
        <f>O131+O132+O137+O138</f>
        <v>#REF!</v>
      </c>
      <c r="P130" s="222">
        <v>437280.51</v>
      </c>
      <c r="Q130" s="223">
        <v>394199.44</v>
      </c>
      <c r="R130" s="223">
        <v>45000</v>
      </c>
      <c r="S130" s="227">
        <v>0</v>
      </c>
      <c r="T130" s="153" t="e">
        <f>T131+T132+T138+T137</f>
        <v>#REF!</v>
      </c>
      <c r="U130" s="150" t="e">
        <f>U131+U132+U137+U138</f>
        <v>#REF!</v>
      </c>
      <c r="V130" s="150" t="e">
        <f>V131+V132+V137+V138</f>
        <v>#REF!</v>
      </c>
      <c r="W130" s="152" t="e">
        <f>W131+W132+W137+W138</f>
        <v>#REF!</v>
      </c>
    </row>
    <row r="131" spans="2:23" ht="16.5" x14ac:dyDescent="0.3">
      <c r="B131" s="193" t="s">
        <v>309</v>
      </c>
      <c r="C131" s="189" t="s">
        <v>310</v>
      </c>
      <c r="D131" s="171" t="e">
        <f>SUM(E131:G131)</f>
        <v>#REF!</v>
      </c>
      <c r="E131" s="172">
        <v>9270</v>
      </c>
      <c r="F131" s="172" t="e">
        <f>'[2]11. Kultúra'!#REF!</f>
        <v>#REF!</v>
      </c>
      <c r="G131" s="173" t="e">
        <f>'[2]11. Kultúra'!#REF!</f>
        <v>#REF!</v>
      </c>
      <c r="H131" s="171" t="e">
        <f>SUM(I131:K131)</f>
        <v>#REF!</v>
      </c>
      <c r="I131" s="172" t="e">
        <f>'[2]11. Kultúra'!#REF!</f>
        <v>#REF!</v>
      </c>
      <c r="J131" s="172" t="e">
        <f>'[2]11. Kultúra'!#REF!</f>
        <v>#REF!</v>
      </c>
      <c r="K131" s="174" t="e">
        <f>'[2]11. Kultúra'!#REF!</f>
        <v>#REF!</v>
      </c>
      <c r="L131" s="175" t="e">
        <f>SUM(M131:O131)</f>
        <v>#REF!</v>
      </c>
      <c r="M131" s="172" t="e">
        <f>'[2]11. Kultúra'!#REF!</f>
        <v>#REF!</v>
      </c>
      <c r="N131" s="172" t="e">
        <f>'[2]11. Kultúra'!#REF!</f>
        <v>#REF!</v>
      </c>
      <c r="O131" s="174" t="e">
        <f>'[2]11. Kultúra'!#REF!</f>
        <v>#REF!</v>
      </c>
      <c r="P131" s="214">
        <v>3434.8</v>
      </c>
      <c r="Q131" s="215">
        <v>3434.8</v>
      </c>
      <c r="R131" s="215">
        <v>0</v>
      </c>
      <c r="S131" s="216">
        <v>0</v>
      </c>
      <c r="T131" s="175">
        <f>SUM(U131:W131)</f>
        <v>2940</v>
      </c>
      <c r="U131" s="172">
        <f>'[2]11. Kultúra'!$H$4</f>
        <v>2940</v>
      </c>
      <c r="V131" s="172">
        <f>'[2]11. Kultúra'!$I$4</f>
        <v>0</v>
      </c>
      <c r="W131" s="174">
        <f>'[2]11. Kultúra'!$J$4</f>
        <v>0</v>
      </c>
    </row>
    <row r="132" spans="2:23" ht="15.75" x14ac:dyDescent="0.25">
      <c r="B132" s="193" t="s">
        <v>311</v>
      </c>
      <c r="C132" s="184" t="s">
        <v>312</v>
      </c>
      <c r="D132" s="171" t="e">
        <f t="shared" ref="D132:W132" si="63">SUM(D133:D136)</f>
        <v>#REF!</v>
      </c>
      <c r="E132" s="172">
        <f t="shared" si="63"/>
        <v>474163.98</v>
      </c>
      <c r="F132" s="172" t="e">
        <f t="shared" si="63"/>
        <v>#REF!</v>
      </c>
      <c r="G132" s="173" t="e">
        <f t="shared" si="63"/>
        <v>#REF!</v>
      </c>
      <c r="H132" s="171" t="e">
        <f t="shared" si="63"/>
        <v>#REF!</v>
      </c>
      <c r="I132" s="172" t="e">
        <f t="shared" si="63"/>
        <v>#REF!</v>
      </c>
      <c r="J132" s="172" t="e">
        <f t="shared" si="63"/>
        <v>#REF!</v>
      </c>
      <c r="K132" s="174" t="e">
        <f t="shared" si="63"/>
        <v>#REF!</v>
      </c>
      <c r="L132" s="175" t="e">
        <f t="shared" si="63"/>
        <v>#REF!</v>
      </c>
      <c r="M132" s="172" t="e">
        <f t="shared" si="63"/>
        <v>#REF!</v>
      </c>
      <c r="N132" s="172" t="e">
        <f t="shared" si="63"/>
        <v>#REF!</v>
      </c>
      <c r="O132" s="174" t="e">
        <f t="shared" si="63"/>
        <v>#REF!</v>
      </c>
      <c r="P132" s="214">
        <v>430545.71</v>
      </c>
      <c r="Q132" s="215">
        <v>387464.64</v>
      </c>
      <c r="R132" s="215">
        <v>45000</v>
      </c>
      <c r="S132" s="216">
        <v>0</v>
      </c>
      <c r="T132" s="175" t="e">
        <f t="shared" si="63"/>
        <v>#REF!</v>
      </c>
      <c r="U132" s="172" t="e">
        <f t="shared" si="63"/>
        <v>#REF!</v>
      </c>
      <c r="V132" s="172" t="e">
        <f t="shared" si="63"/>
        <v>#REF!</v>
      </c>
      <c r="W132" s="174" t="e">
        <f t="shared" si="63"/>
        <v>#REF!</v>
      </c>
    </row>
    <row r="133" spans="2:23" ht="15.75" x14ac:dyDescent="0.25">
      <c r="B133" s="70">
        <v>1</v>
      </c>
      <c r="C133" s="84" t="s">
        <v>313</v>
      </c>
      <c r="D133" s="72" t="e">
        <f t="shared" ref="D133:D138" si="64">SUM(E133:G133)</f>
        <v>#REF!</v>
      </c>
      <c r="E133" s="73">
        <v>107434.49</v>
      </c>
      <c r="F133" s="73">
        <v>276258</v>
      </c>
      <c r="G133" s="74" t="e">
        <f>'[2]11. Kultúra'!#REF!</f>
        <v>#REF!</v>
      </c>
      <c r="H133" s="72" t="e">
        <f t="shared" ref="H133:H138" si="65">SUM(I133:K133)</f>
        <v>#REF!</v>
      </c>
      <c r="I133" s="73" t="e">
        <f>'[2]11. Kultúra'!#REF!</f>
        <v>#REF!</v>
      </c>
      <c r="J133" s="73" t="e">
        <f>'[2]11. Kultúra'!#REF!</f>
        <v>#REF!</v>
      </c>
      <c r="K133" s="75" t="e">
        <f>'[2]11. Kultúra'!#REF!</f>
        <v>#REF!</v>
      </c>
      <c r="L133" s="76" t="e">
        <f t="shared" ref="L133:L138" si="66">SUM(M133:O133)</f>
        <v>#REF!</v>
      </c>
      <c r="M133" s="73" t="e">
        <f>'[2]11. Kultúra'!#REF!</f>
        <v>#REF!</v>
      </c>
      <c r="N133" s="73" t="e">
        <f>'[2]11. Kultúra'!#REF!</f>
        <v>#REF!</v>
      </c>
      <c r="O133" s="75" t="e">
        <f>'[2]11. Kultúra'!#REF!</f>
        <v>#REF!</v>
      </c>
      <c r="P133" s="214">
        <v>100378.95</v>
      </c>
      <c r="Q133" s="217">
        <v>100378.95</v>
      </c>
      <c r="R133" s="217">
        <v>0</v>
      </c>
      <c r="S133" s="218">
        <v>0</v>
      </c>
      <c r="T133" s="76">
        <f t="shared" ref="T133:T138" si="67">SUM(U133:W133)</f>
        <v>109400</v>
      </c>
      <c r="U133" s="73">
        <f>'[2]11. Kultúra'!$H$24</f>
        <v>109400</v>
      </c>
      <c r="V133" s="73">
        <f>'[2]11. Kultúra'!$I$24</f>
        <v>0</v>
      </c>
      <c r="W133" s="75">
        <f>'[2]11. Kultúra'!$J$24</f>
        <v>0</v>
      </c>
    </row>
    <row r="134" spans="2:23" ht="15.75" x14ac:dyDescent="0.25">
      <c r="B134" s="70">
        <v>2</v>
      </c>
      <c r="C134" s="84" t="s">
        <v>314</v>
      </c>
      <c r="D134" s="72" t="e">
        <f t="shared" si="64"/>
        <v>#REF!</v>
      </c>
      <c r="E134" s="73">
        <v>2724</v>
      </c>
      <c r="F134" s="73" t="e">
        <f>'[2]11. Kultúra'!#REF!</f>
        <v>#REF!</v>
      </c>
      <c r="G134" s="74" t="e">
        <f>'[2]11. Kultúra'!#REF!</f>
        <v>#REF!</v>
      </c>
      <c r="H134" s="72" t="e">
        <f t="shared" si="65"/>
        <v>#REF!</v>
      </c>
      <c r="I134" s="73" t="e">
        <f>'[2]11. Kultúra'!#REF!</f>
        <v>#REF!</v>
      </c>
      <c r="J134" s="73" t="e">
        <f>'[2]11. Kultúra'!#REF!</f>
        <v>#REF!</v>
      </c>
      <c r="K134" s="75" t="e">
        <f>'[2]11. Kultúra'!#REF!</f>
        <v>#REF!</v>
      </c>
      <c r="L134" s="76" t="e">
        <f t="shared" si="66"/>
        <v>#REF!</v>
      </c>
      <c r="M134" s="73" t="e">
        <f>'[2]11. Kultúra'!#REF!</f>
        <v>#REF!</v>
      </c>
      <c r="N134" s="73" t="e">
        <f>'[2]11. Kultúra'!#REF!</f>
        <v>#REF!</v>
      </c>
      <c r="O134" s="75" t="e">
        <f>'[2]11. Kultúra'!#REF!</f>
        <v>#REF!</v>
      </c>
      <c r="P134" s="214">
        <v>2714.41</v>
      </c>
      <c r="Q134" s="217">
        <v>2714.41</v>
      </c>
      <c r="R134" s="217">
        <v>0</v>
      </c>
      <c r="S134" s="218">
        <v>0</v>
      </c>
      <c r="T134" s="76">
        <f t="shared" si="67"/>
        <v>2355</v>
      </c>
      <c r="U134" s="73">
        <f>'[2]11. Kultúra'!$H$30</f>
        <v>2355</v>
      </c>
      <c r="V134" s="73">
        <f>'[2]11. Kultúra'!$I$30</f>
        <v>0</v>
      </c>
      <c r="W134" s="75">
        <f>'[2]11. Kultúra'!$J$30</f>
        <v>0</v>
      </c>
    </row>
    <row r="135" spans="2:23" ht="15.75" x14ac:dyDescent="0.25">
      <c r="B135" s="70">
        <v>3</v>
      </c>
      <c r="C135" s="84" t="s">
        <v>315</v>
      </c>
      <c r="D135" s="72" t="e">
        <f t="shared" si="64"/>
        <v>#REF!</v>
      </c>
      <c r="E135" s="73">
        <v>347901.49</v>
      </c>
      <c r="F135" s="73">
        <v>80073</v>
      </c>
      <c r="G135" s="74" t="e">
        <f>'[2]11. Kultúra'!#REF!</f>
        <v>#REF!</v>
      </c>
      <c r="H135" s="72" t="e">
        <f t="shared" si="65"/>
        <v>#REF!</v>
      </c>
      <c r="I135" s="73" t="e">
        <f>'[2]11. Kultúra'!#REF!</f>
        <v>#REF!</v>
      </c>
      <c r="J135" s="73" t="e">
        <f>'[2]11. Kultúra'!#REF!</f>
        <v>#REF!</v>
      </c>
      <c r="K135" s="75" t="e">
        <f>'[2]11. Kultúra'!#REF!</f>
        <v>#REF!</v>
      </c>
      <c r="L135" s="76" t="e">
        <f t="shared" si="66"/>
        <v>#REF!</v>
      </c>
      <c r="M135" s="73" t="e">
        <f>'[2]11. Kultúra'!#REF!</f>
        <v>#REF!</v>
      </c>
      <c r="N135" s="73" t="e">
        <f>'[2]11. Kultúra'!#REF!</f>
        <v>#REF!</v>
      </c>
      <c r="O135" s="75" t="e">
        <f>'[2]11. Kultúra'!#REF!</f>
        <v>#REF!</v>
      </c>
      <c r="P135" s="214">
        <v>317027.34999999998</v>
      </c>
      <c r="Q135" s="217">
        <v>273946.28000000003</v>
      </c>
      <c r="R135" s="217">
        <v>45000</v>
      </c>
      <c r="S135" s="218">
        <v>0</v>
      </c>
      <c r="T135" s="76">
        <f t="shared" si="67"/>
        <v>371273</v>
      </c>
      <c r="U135" s="73">
        <f>'[2]11. Kultúra'!$H$43</f>
        <v>306185</v>
      </c>
      <c r="V135" s="73">
        <f>'[2]11. Kultúra'!$I$43</f>
        <v>65088</v>
      </c>
      <c r="W135" s="75">
        <f>'[2]11. Kultúra'!$J$43</f>
        <v>0</v>
      </c>
    </row>
    <row r="136" spans="2:23" ht="15.75" x14ac:dyDescent="0.25">
      <c r="B136" s="70">
        <v>4</v>
      </c>
      <c r="C136" s="84" t="s">
        <v>316</v>
      </c>
      <c r="D136" s="72" t="e">
        <f t="shared" si="64"/>
        <v>#REF!</v>
      </c>
      <c r="E136" s="73">
        <v>16104</v>
      </c>
      <c r="F136" s="73" t="e">
        <f>'[2]11. Kultúra'!#REF!</f>
        <v>#REF!</v>
      </c>
      <c r="G136" s="74" t="e">
        <f>'[2]11. Kultúra'!#REF!</f>
        <v>#REF!</v>
      </c>
      <c r="H136" s="72" t="e">
        <f t="shared" si="65"/>
        <v>#REF!</v>
      </c>
      <c r="I136" s="73" t="e">
        <f>'[2]11. Kultúra'!#REF!</f>
        <v>#REF!</v>
      </c>
      <c r="J136" s="73" t="e">
        <f>'[2]11. Kultúra'!#REF!</f>
        <v>#REF!</v>
      </c>
      <c r="K136" s="75" t="e">
        <f>'[2]11. Kultúra'!#REF!</f>
        <v>#REF!</v>
      </c>
      <c r="L136" s="76" t="e">
        <f t="shared" si="66"/>
        <v>#REF!</v>
      </c>
      <c r="M136" s="73">
        <v>19300</v>
      </c>
      <c r="N136" s="73" t="e">
        <f>'[2]11. Kultúra'!#REF!</f>
        <v>#REF!</v>
      </c>
      <c r="O136" s="75" t="e">
        <f>'[2]11. Kultúra'!#REF!</f>
        <v>#REF!</v>
      </c>
      <c r="P136" s="214">
        <v>10425</v>
      </c>
      <c r="Q136" s="217">
        <v>10425</v>
      </c>
      <c r="R136" s="217">
        <v>0</v>
      </c>
      <c r="S136" s="218">
        <v>0</v>
      </c>
      <c r="T136" s="76" t="e">
        <f t="shared" si="67"/>
        <v>#REF!</v>
      </c>
      <c r="U136" s="73" t="e">
        <f>'[2]11. Kultúra'!$H$141</f>
        <v>#REF!</v>
      </c>
      <c r="V136" s="73" t="e">
        <f>'[2]11. Kultúra'!$I$140</f>
        <v>#REF!</v>
      </c>
      <c r="W136" s="75" t="e">
        <f>'[2]11. Kultúra'!$J$140</f>
        <v>#REF!</v>
      </c>
    </row>
    <row r="137" spans="2:23" ht="15.75" x14ac:dyDescent="0.25">
      <c r="B137" s="193" t="s">
        <v>317</v>
      </c>
      <c r="C137" s="184" t="s">
        <v>318</v>
      </c>
      <c r="D137" s="171" t="e">
        <f t="shared" si="64"/>
        <v>#REF!</v>
      </c>
      <c r="E137" s="172">
        <v>31250</v>
      </c>
      <c r="F137" s="172">
        <v>0</v>
      </c>
      <c r="G137" s="173" t="e">
        <f>'[2]11. Kultúra'!#REF!</f>
        <v>#REF!</v>
      </c>
      <c r="H137" s="171" t="e">
        <f t="shared" si="65"/>
        <v>#REF!</v>
      </c>
      <c r="I137" s="172" t="e">
        <f>'[2]11. Kultúra'!#REF!</f>
        <v>#REF!</v>
      </c>
      <c r="J137" s="172" t="e">
        <f>'[2]11. Kultúra'!#REF!</f>
        <v>#REF!</v>
      </c>
      <c r="K137" s="174" t="e">
        <f>'[2]11. Kultúra'!#REF!</f>
        <v>#REF!</v>
      </c>
      <c r="L137" s="175" t="e">
        <f t="shared" si="66"/>
        <v>#REF!</v>
      </c>
      <c r="M137" s="172">
        <v>3300</v>
      </c>
      <c r="N137" s="172" t="e">
        <f>'[2]11. Kultúra'!#REF!</f>
        <v>#REF!</v>
      </c>
      <c r="O137" s="174" t="e">
        <f>'[2]11. Kultúra'!#REF!</f>
        <v>#REF!</v>
      </c>
      <c r="P137" s="214">
        <v>3300</v>
      </c>
      <c r="Q137" s="215">
        <v>3300</v>
      </c>
      <c r="R137" s="215">
        <v>0</v>
      </c>
      <c r="S137" s="216">
        <v>0</v>
      </c>
      <c r="T137" s="175" t="e">
        <f t="shared" si="67"/>
        <v>#REF!</v>
      </c>
      <c r="U137" s="172">
        <f>'[2]11. Kultúra'!$H$156</f>
        <v>300</v>
      </c>
      <c r="V137" s="172" t="e">
        <f>'[2]11. Kultúra'!$I$156</f>
        <v>#REF!</v>
      </c>
      <c r="W137" s="174" t="e">
        <f>'[2]11. Kultúra'!$J$156</f>
        <v>#REF!</v>
      </c>
    </row>
    <row r="138" spans="2:23" ht="16.5" thickBot="1" x14ac:dyDescent="0.3">
      <c r="B138" s="190" t="s">
        <v>319</v>
      </c>
      <c r="C138" s="185" t="s">
        <v>320</v>
      </c>
      <c r="D138" s="178" t="e">
        <f t="shared" si="64"/>
        <v>#REF!</v>
      </c>
      <c r="E138" s="179">
        <v>2010</v>
      </c>
      <c r="F138" s="179" t="e">
        <f>'[2]11. Kultúra'!#REF!</f>
        <v>#REF!</v>
      </c>
      <c r="G138" s="201" t="e">
        <f>'[2]11. Kultúra'!#REF!</f>
        <v>#REF!</v>
      </c>
      <c r="H138" s="202" t="e">
        <f t="shared" si="65"/>
        <v>#REF!</v>
      </c>
      <c r="I138" s="203" t="e">
        <f>'[2]11. Kultúra'!#REF!</f>
        <v>#REF!</v>
      </c>
      <c r="J138" s="203" t="e">
        <f>'[2]11. Kultúra'!#REF!</f>
        <v>#REF!</v>
      </c>
      <c r="K138" s="204" t="e">
        <f>'[2]11. Kultúra'!#REF!</f>
        <v>#REF!</v>
      </c>
      <c r="L138" s="187" t="e">
        <f t="shared" si="66"/>
        <v>#REF!</v>
      </c>
      <c r="M138" s="179">
        <v>0</v>
      </c>
      <c r="N138" s="179" t="e">
        <f>'[2]11. Kultúra'!#REF!</f>
        <v>#REF!</v>
      </c>
      <c r="O138" s="205" t="e">
        <f>'[2]11. Kultúra'!#REF!</f>
        <v>#REF!</v>
      </c>
      <c r="P138" s="224">
        <v>0</v>
      </c>
      <c r="Q138" s="225">
        <v>0</v>
      </c>
      <c r="R138" s="225">
        <v>0</v>
      </c>
      <c r="S138" s="242">
        <v>0</v>
      </c>
      <c r="T138" s="187" t="e">
        <f t="shared" si="67"/>
        <v>#REF!</v>
      </c>
      <c r="U138" s="179" t="e">
        <f>'[2]11. Kultúra'!$H$160</f>
        <v>#REF!</v>
      </c>
      <c r="V138" s="179" t="e">
        <f>'[2]11. Kultúra'!$I$160</f>
        <v>#REF!</v>
      </c>
      <c r="W138" s="205" t="e">
        <f>'[2]11. Kultúra'!$J$160</f>
        <v>#REF!</v>
      </c>
    </row>
    <row r="139" spans="2:23" s="63" customFormat="1" ht="14.25" x14ac:dyDescent="0.2">
      <c r="B139" s="154" t="s">
        <v>321</v>
      </c>
      <c r="C139" s="158"/>
      <c r="D139" s="149" t="e">
        <f t="shared" ref="D139:W139" si="68">D140+D145+D146+D147+D148+D149+D150</f>
        <v>#REF!</v>
      </c>
      <c r="E139" s="150" t="e">
        <f t="shared" si="68"/>
        <v>#REF!</v>
      </c>
      <c r="F139" s="150" t="e">
        <f t="shared" si="68"/>
        <v>#REF!</v>
      </c>
      <c r="G139" s="151" t="e">
        <f t="shared" si="68"/>
        <v>#REF!</v>
      </c>
      <c r="H139" s="149">
        <f t="shared" si="68"/>
        <v>246839.97999999998</v>
      </c>
      <c r="I139" s="150">
        <f t="shared" si="68"/>
        <v>225512.97999999998</v>
      </c>
      <c r="J139" s="150">
        <f t="shared" si="68"/>
        <v>21327</v>
      </c>
      <c r="K139" s="152">
        <f t="shared" si="68"/>
        <v>0</v>
      </c>
      <c r="L139" s="153" t="e">
        <f t="shared" si="68"/>
        <v>#REF!</v>
      </c>
      <c r="M139" s="150" t="e">
        <f t="shared" si="68"/>
        <v>#REF!</v>
      </c>
      <c r="N139" s="150" t="e">
        <f t="shared" si="68"/>
        <v>#REF!</v>
      </c>
      <c r="O139" s="152" t="e">
        <f t="shared" si="68"/>
        <v>#REF!</v>
      </c>
      <c r="P139" s="222">
        <v>131301.29999999999</v>
      </c>
      <c r="Q139" s="223">
        <v>131151.29999999999</v>
      </c>
      <c r="R139" s="223">
        <v>150</v>
      </c>
      <c r="S139" s="227">
        <v>0</v>
      </c>
      <c r="T139" s="153">
        <f t="shared" si="68"/>
        <v>2267061</v>
      </c>
      <c r="U139" s="150">
        <f t="shared" si="68"/>
        <v>330282</v>
      </c>
      <c r="V139" s="150">
        <f t="shared" si="68"/>
        <v>1936779</v>
      </c>
      <c r="W139" s="152">
        <f t="shared" si="68"/>
        <v>0</v>
      </c>
    </row>
    <row r="140" spans="2:23" ht="15.75" x14ac:dyDescent="0.25">
      <c r="B140" s="193" t="s">
        <v>322</v>
      </c>
      <c r="C140" s="184" t="s">
        <v>323</v>
      </c>
      <c r="D140" s="171" t="e">
        <f t="shared" ref="D140:W140" si="69">SUM(D141:D144)</f>
        <v>#REF!</v>
      </c>
      <c r="E140" s="172" t="e">
        <f t="shared" si="69"/>
        <v>#REF!</v>
      </c>
      <c r="F140" s="172" t="e">
        <f t="shared" si="69"/>
        <v>#REF!</v>
      </c>
      <c r="G140" s="173" t="e">
        <f t="shared" si="69"/>
        <v>#REF!</v>
      </c>
      <c r="H140" s="171">
        <f t="shared" si="69"/>
        <v>219161.49</v>
      </c>
      <c r="I140" s="172">
        <f t="shared" si="69"/>
        <v>197834.49</v>
      </c>
      <c r="J140" s="172">
        <f t="shared" si="69"/>
        <v>21327</v>
      </c>
      <c r="K140" s="174">
        <f t="shared" si="69"/>
        <v>0</v>
      </c>
      <c r="L140" s="175" t="e">
        <f t="shared" si="69"/>
        <v>#REF!</v>
      </c>
      <c r="M140" s="172" t="e">
        <f t="shared" si="69"/>
        <v>#REF!</v>
      </c>
      <c r="N140" s="172" t="e">
        <f t="shared" si="69"/>
        <v>#REF!</v>
      </c>
      <c r="O140" s="174" t="e">
        <f t="shared" si="69"/>
        <v>#REF!</v>
      </c>
      <c r="P140" s="214">
        <v>98209.15</v>
      </c>
      <c r="Q140" s="215">
        <v>98059.15</v>
      </c>
      <c r="R140" s="215">
        <v>150</v>
      </c>
      <c r="S140" s="216">
        <v>0</v>
      </c>
      <c r="T140" s="175">
        <f t="shared" si="69"/>
        <v>2194431</v>
      </c>
      <c r="U140" s="172">
        <f t="shared" si="69"/>
        <v>273132</v>
      </c>
      <c r="V140" s="172">
        <f t="shared" si="69"/>
        <v>1921299</v>
      </c>
      <c r="W140" s="174">
        <f t="shared" si="69"/>
        <v>0</v>
      </c>
    </row>
    <row r="141" spans="2:23" ht="15.75" x14ac:dyDescent="0.25">
      <c r="B141" s="70">
        <v>1</v>
      </c>
      <c r="C141" s="84" t="s">
        <v>324</v>
      </c>
      <c r="D141" s="72" t="e">
        <f t="shared" ref="D141:D150" si="70">SUM(E141:G141)</f>
        <v>#REF!</v>
      </c>
      <c r="E141" s="73">
        <v>180311.49</v>
      </c>
      <c r="F141" s="73" t="e">
        <f>'[2]12. Prostredie pre život'!#REF!</f>
        <v>#REF!</v>
      </c>
      <c r="G141" s="74" t="e">
        <f>'[2]12. Prostredie pre život'!#REF!</f>
        <v>#REF!</v>
      </c>
      <c r="H141" s="72">
        <f t="shared" ref="H141:H150" si="71">SUM(I141:K141)</f>
        <v>194848.49</v>
      </c>
      <c r="I141" s="73">
        <v>194848.49</v>
      </c>
      <c r="J141" s="73">
        <v>0</v>
      </c>
      <c r="K141" s="75">
        <v>0</v>
      </c>
      <c r="L141" s="76" t="e">
        <f t="shared" ref="L141:L150" si="72">SUM(M141:O141)</f>
        <v>#REF!</v>
      </c>
      <c r="M141" s="73" t="e">
        <f>'[2]12. Prostredie pre život'!#REF!</f>
        <v>#REF!</v>
      </c>
      <c r="N141" s="73" t="e">
        <f>'[2]12. Prostredie pre život'!#REF!</f>
        <v>#REF!</v>
      </c>
      <c r="O141" s="75" t="e">
        <f>'[2]12. Prostredie pre život'!#REF!</f>
        <v>#REF!</v>
      </c>
      <c r="P141" s="214">
        <v>94458.92</v>
      </c>
      <c r="Q141" s="217">
        <v>94458.92</v>
      </c>
      <c r="R141" s="217">
        <v>0</v>
      </c>
      <c r="S141" s="218">
        <v>0</v>
      </c>
      <c r="T141" s="76">
        <f t="shared" ref="T141:T150" si="73">SUM(U141:W141)</f>
        <v>117930</v>
      </c>
      <c r="U141" s="73">
        <f>'[2]12. Prostredie pre život'!$H$5</f>
        <v>117930</v>
      </c>
      <c r="V141" s="73">
        <f>'[2]12. Prostredie pre život'!$I$5</f>
        <v>0</v>
      </c>
      <c r="W141" s="75">
        <f>'[2]12. Prostredie pre život'!$J$5</f>
        <v>0</v>
      </c>
    </row>
    <row r="142" spans="2:23" ht="15.75" x14ac:dyDescent="0.25">
      <c r="B142" s="70">
        <v>2</v>
      </c>
      <c r="C142" s="84" t="s">
        <v>325</v>
      </c>
      <c r="D142" s="72" t="e">
        <f t="shared" si="70"/>
        <v>#REF!</v>
      </c>
      <c r="E142" s="73" t="e">
        <f>'[2]12. Prostredie pre život'!#REF!</f>
        <v>#REF!</v>
      </c>
      <c r="F142" s="73" t="e">
        <f>'[2]12. Prostredie pre život'!#REF!</f>
        <v>#REF!</v>
      </c>
      <c r="G142" s="74" t="e">
        <f>'[2]12. Prostredie pre život'!#REF!</f>
        <v>#REF!</v>
      </c>
      <c r="H142" s="72">
        <f t="shared" si="71"/>
        <v>0</v>
      </c>
      <c r="I142" s="73">
        <v>0</v>
      </c>
      <c r="J142" s="73">
        <v>0</v>
      </c>
      <c r="K142" s="75">
        <v>0</v>
      </c>
      <c r="L142" s="76" t="e">
        <f t="shared" si="72"/>
        <v>#REF!</v>
      </c>
      <c r="M142" s="73" t="e">
        <f>'[2]12. Prostredie pre život'!#REF!</f>
        <v>#REF!</v>
      </c>
      <c r="N142" s="73" t="e">
        <f>'[2]12. Prostredie pre život'!#REF!</f>
        <v>#REF!</v>
      </c>
      <c r="O142" s="75" t="e">
        <f>'[2]12. Prostredie pre život'!#REF!</f>
        <v>#REF!</v>
      </c>
      <c r="P142" s="214">
        <v>0</v>
      </c>
      <c r="Q142" s="217">
        <v>0</v>
      </c>
      <c r="R142" s="217">
        <v>0</v>
      </c>
      <c r="S142" s="218">
        <v>0</v>
      </c>
      <c r="T142" s="76">
        <f t="shared" si="73"/>
        <v>450</v>
      </c>
      <c r="U142" s="73">
        <f>'[2]12. Prostredie pre život'!$H$19</f>
        <v>450</v>
      </c>
      <c r="V142" s="73">
        <f>'[2]12. Prostredie pre život'!$I$19</f>
        <v>0</v>
      </c>
      <c r="W142" s="75">
        <f>'[2]12. Prostredie pre život'!$J$19</f>
        <v>0</v>
      </c>
    </row>
    <row r="143" spans="2:23" ht="15.75" x14ac:dyDescent="0.25">
      <c r="B143" s="70">
        <v>3</v>
      </c>
      <c r="C143" s="84" t="s">
        <v>326</v>
      </c>
      <c r="D143" s="72" t="e">
        <f t="shared" si="70"/>
        <v>#REF!</v>
      </c>
      <c r="E143" s="73">
        <v>0</v>
      </c>
      <c r="F143" s="73">
        <v>0</v>
      </c>
      <c r="G143" s="74" t="e">
        <f>'[2]12. Prostredie pre život'!#REF!</f>
        <v>#REF!</v>
      </c>
      <c r="H143" s="72">
        <f t="shared" si="71"/>
        <v>23127</v>
      </c>
      <c r="I143" s="73">
        <v>1800</v>
      </c>
      <c r="J143" s="73">
        <v>21327</v>
      </c>
      <c r="K143" s="75">
        <v>0</v>
      </c>
      <c r="L143" s="76" t="e">
        <f t="shared" si="72"/>
        <v>#REF!</v>
      </c>
      <c r="M143" s="73">
        <v>257173</v>
      </c>
      <c r="N143" s="73" t="e">
        <f>'[2]12. Prostredie pre život'!#REF!</f>
        <v>#REF!</v>
      </c>
      <c r="O143" s="75" t="e">
        <f>'[2]12. Prostredie pre život'!#REF!</f>
        <v>#REF!</v>
      </c>
      <c r="P143" s="214">
        <v>934.03</v>
      </c>
      <c r="Q143" s="217">
        <v>784.03</v>
      </c>
      <c r="R143" s="217">
        <v>150</v>
      </c>
      <c r="S143" s="218">
        <v>0</v>
      </c>
      <c r="T143" s="76">
        <f t="shared" si="73"/>
        <v>2073201</v>
      </c>
      <c r="U143" s="73">
        <f>'[2]12. Prostredie pre život'!$H$21</f>
        <v>151902</v>
      </c>
      <c r="V143" s="73">
        <f>'[2]12. Prostredie pre život'!$I$21</f>
        <v>1921299</v>
      </c>
      <c r="W143" s="75">
        <f>'[2]12. Prostredie pre život'!$J$21</f>
        <v>0</v>
      </c>
    </row>
    <row r="144" spans="2:23" ht="15.75" x14ac:dyDescent="0.25">
      <c r="B144" s="70">
        <v>4</v>
      </c>
      <c r="C144" s="84" t="s">
        <v>327</v>
      </c>
      <c r="D144" s="72" t="e">
        <f t="shared" si="70"/>
        <v>#REF!</v>
      </c>
      <c r="E144" s="73">
        <v>352</v>
      </c>
      <c r="F144" s="73" t="e">
        <f>'[2]12. Prostredie pre život'!#REF!</f>
        <v>#REF!</v>
      </c>
      <c r="G144" s="74" t="e">
        <f>'[2]12. Prostredie pre život'!#REF!</f>
        <v>#REF!</v>
      </c>
      <c r="H144" s="72">
        <f t="shared" si="71"/>
        <v>1186</v>
      </c>
      <c r="I144" s="73">
        <v>1186</v>
      </c>
      <c r="J144" s="73">
        <v>0</v>
      </c>
      <c r="K144" s="75">
        <v>0</v>
      </c>
      <c r="L144" s="76" t="e">
        <f t="shared" si="72"/>
        <v>#REF!</v>
      </c>
      <c r="M144" s="73" t="e">
        <f>'[2]12. Prostredie pre život'!#REF!</f>
        <v>#REF!</v>
      </c>
      <c r="N144" s="73" t="e">
        <f>'[2]12. Prostredie pre život'!#REF!</f>
        <v>#REF!</v>
      </c>
      <c r="O144" s="75" t="e">
        <f>'[2]12. Prostredie pre život'!#REF!</f>
        <v>#REF!</v>
      </c>
      <c r="P144" s="214">
        <v>2816.2</v>
      </c>
      <c r="Q144" s="217">
        <v>2816.2</v>
      </c>
      <c r="R144" s="217">
        <v>0</v>
      </c>
      <c r="S144" s="218">
        <v>0</v>
      </c>
      <c r="T144" s="76">
        <f t="shared" si="73"/>
        <v>2850</v>
      </c>
      <c r="U144" s="73">
        <f>'[2]12. Prostredie pre život'!$H$39</f>
        <v>2850</v>
      </c>
      <c r="V144" s="73">
        <f>'[2]12. Prostredie pre život'!$I$39</f>
        <v>0</v>
      </c>
      <c r="W144" s="75">
        <f>'[2]12. Prostredie pre život'!$J$39</f>
        <v>0</v>
      </c>
    </row>
    <row r="145" spans="1:23" ht="16.5" x14ac:dyDescent="0.3">
      <c r="B145" s="193" t="s">
        <v>328</v>
      </c>
      <c r="C145" s="189" t="s">
        <v>329</v>
      </c>
      <c r="D145" s="171" t="e">
        <f t="shared" si="70"/>
        <v>#REF!</v>
      </c>
      <c r="E145" s="172">
        <v>3182</v>
      </c>
      <c r="F145" s="172" t="e">
        <f>'[2]12. Prostredie pre život'!#REF!</f>
        <v>#REF!</v>
      </c>
      <c r="G145" s="173" t="e">
        <f>'[2]12. Prostredie pre život'!#REF!</f>
        <v>#REF!</v>
      </c>
      <c r="H145" s="171">
        <f t="shared" si="71"/>
        <v>0</v>
      </c>
      <c r="I145" s="172">
        <v>0</v>
      </c>
      <c r="J145" s="172">
        <v>0</v>
      </c>
      <c r="K145" s="174">
        <v>0</v>
      </c>
      <c r="L145" s="175" t="e">
        <f t="shared" si="72"/>
        <v>#REF!</v>
      </c>
      <c r="M145" s="172" t="e">
        <f>'[2]12. Prostredie pre život'!#REF!</f>
        <v>#REF!</v>
      </c>
      <c r="N145" s="172" t="e">
        <f>'[2]12. Prostredie pre život'!#REF!</f>
        <v>#REF!</v>
      </c>
      <c r="O145" s="174" t="e">
        <f>'[2]12. Prostredie pre život'!#REF!</f>
        <v>#REF!</v>
      </c>
      <c r="P145" s="214">
        <v>0</v>
      </c>
      <c r="Q145" s="215">
        <v>0</v>
      </c>
      <c r="R145" s="215">
        <v>0</v>
      </c>
      <c r="S145" s="216">
        <v>0</v>
      </c>
      <c r="T145" s="175">
        <f t="shared" si="73"/>
        <v>1825</v>
      </c>
      <c r="U145" s="172">
        <f>'[2]12. Prostredie pre život'!$H$45</f>
        <v>1825</v>
      </c>
      <c r="V145" s="172">
        <f>'[2]12. Prostredie pre život'!$I$45</f>
        <v>0</v>
      </c>
      <c r="W145" s="174">
        <f>'[2]12. Prostredie pre život'!$J$45</f>
        <v>0</v>
      </c>
    </row>
    <row r="146" spans="1:23" ht="16.5" x14ac:dyDescent="0.3">
      <c r="A146" s="85"/>
      <c r="B146" s="206" t="s">
        <v>330</v>
      </c>
      <c r="C146" s="189" t="s">
        <v>331</v>
      </c>
      <c r="D146" s="171" t="e">
        <f t="shared" si="70"/>
        <v>#REF!</v>
      </c>
      <c r="E146" s="172">
        <v>3711</v>
      </c>
      <c r="F146" s="172" t="e">
        <f>'[2]12. Prostredie pre život'!#REF!</f>
        <v>#REF!</v>
      </c>
      <c r="G146" s="173" t="e">
        <f>'[2]12. Prostredie pre život'!#REF!</f>
        <v>#REF!</v>
      </c>
      <c r="H146" s="171">
        <f t="shared" si="71"/>
        <v>1180</v>
      </c>
      <c r="I146" s="172">
        <v>1180</v>
      </c>
      <c r="J146" s="172">
        <v>0</v>
      </c>
      <c r="K146" s="174">
        <v>0</v>
      </c>
      <c r="L146" s="175" t="e">
        <f t="shared" si="72"/>
        <v>#REF!</v>
      </c>
      <c r="M146" s="172" t="e">
        <f>'[2]12. Prostredie pre život'!#REF!</f>
        <v>#REF!</v>
      </c>
      <c r="N146" s="172" t="e">
        <f>'[2]12. Prostredie pre život'!#REF!</f>
        <v>#REF!</v>
      </c>
      <c r="O146" s="174" t="e">
        <f>'[2]12. Prostredie pre život'!#REF!</f>
        <v>#REF!</v>
      </c>
      <c r="P146" s="214">
        <v>4522.07</v>
      </c>
      <c r="Q146" s="215">
        <v>4522.07</v>
      </c>
      <c r="R146" s="215">
        <v>0</v>
      </c>
      <c r="S146" s="216">
        <v>0</v>
      </c>
      <c r="T146" s="175">
        <f t="shared" si="73"/>
        <v>13840</v>
      </c>
      <c r="U146" s="172">
        <f>'[2]12. Prostredie pre život'!$H$48</f>
        <v>6840</v>
      </c>
      <c r="V146" s="172">
        <f>'[2]12. Prostredie pre život'!$I$48</f>
        <v>7000</v>
      </c>
      <c r="W146" s="174">
        <f>'[2]12. Prostredie pre život'!$J$48</f>
        <v>0</v>
      </c>
    </row>
    <row r="147" spans="1:23" ht="16.5" x14ac:dyDescent="0.3">
      <c r="A147" s="85"/>
      <c r="B147" s="206" t="s">
        <v>332</v>
      </c>
      <c r="C147" s="189" t="s">
        <v>333</v>
      </c>
      <c r="D147" s="171" t="e">
        <f t="shared" si="70"/>
        <v>#REF!</v>
      </c>
      <c r="E147" s="172">
        <v>164</v>
      </c>
      <c r="F147" s="172" t="e">
        <f>'[2]12. Prostredie pre život'!#REF!</f>
        <v>#REF!</v>
      </c>
      <c r="G147" s="173" t="e">
        <f>'[2]12. Prostredie pre život'!#REF!</f>
        <v>#REF!</v>
      </c>
      <c r="H147" s="171">
        <f t="shared" si="71"/>
        <v>248</v>
      </c>
      <c r="I147" s="172">
        <v>248</v>
      </c>
      <c r="J147" s="172">
        <v>0</v>
      </c>
      <c r="K147" s="174">
        <v>0</v>
      </c>
      <c r="L147" s="175" t="e">
        <f t="shared" si="72"/>
        <v>#REF!</v>
      </c>
      <c r="M147" s="172" t="e">
        <f>'[2]12. Prostredie pre život'!#REF!</f>
        <v>#REF!</v>
      </c>
      <c r="N147" s="172" t="e">
        <f>'[2]12. Prostredie pre život'!#REF!</f>
        <v>#REF!</v>
      </c>
      <c r="O147" s="174" t="e">
        <f>'[2]12. Prostredie pre život'!#REF!</f>
        <v>#REF!</v>
      </c>
      <c r="P147" s="214">
        <v>77.87</v>
      </c>
      <c r="Q147" s="215">
        <v>77.87</v>
      </c>
      <c r="R147" s="215">
        <v>0</v>
      </c>
      <c r="S147" s="216">
        <v>0</v>
      </c>
      <c r="T147" s="175">
        <f t="shared" si="73"/>
        <v>75</v>
      </c>
      <c r="U147" s="172">
        <f>'[2]12. Prostredie pre život'!$H$60</f>
        <v>75</v>
      </c>
      <c r="V147" s="172">
        <f>'[2]12. Prostredie pre život'!$I$60</f>
        <v>0</v>
      </c>
      <c r="W147" s="174">
        <f>'[2]12. Prostredie pre život'!$J$60</f>
        <v>0</v>
      </c>
    </row>
    <row r="148" spans="1:23" ht="16.5" x14ac:dyDescent="0.3">
      <c r="A148" s="85"/>
      <c r="B148" s="206" t="s">
        <v>334</v>
      </c>
      <c r="C148" s="189" t="s">
        <v>335</v>
      </c>
      <c r="D148" s="171" t="e">
        <f t="shared" si="70"/>
        <v>#REF!</v>
      </c>
      <c r="E148" s="172">
        <v>20655</v>
      </c>
      <c r="F148" s="172" t="e">
        <f>'[2]12. Prostredie pre život'!#REF!</f>
        <v>#REF!</v>
      </c>
      <c r="G148" s="173" t="e">
        <f>'[2]12. Prostredie pre život'!#REF!</f>
        <v>#REF!</v>
      </c>
      <c r="H148" s="171">
        <f t="shared" si="71"/>
        <v>15798</v>
      </c>
      <c r="I148" s="172">
        <v>15798</v>
      </c>
      <c r="J148" s="172">
        <v>0</v>
      </c>
      <c r="K148" s="174">
        <v>0</v>
      </c>
      <c r="L148" s="175" t="e">
        <f t="shared" si="72"/>
        <v>#REF!</v>
      </c>
      <c r="M148" s="172" t="e">
        <f>'[2]12. Prostredie pre život'!#REF!</f>
        <v>#REF!</v>
      </c>
      <c r="N148" s="172" t="e">
        <f>'[2]12. Prostredie pre život'!#REF!</f>
        <v>#REF!</v>
      </c>
      <c r="O148" s="174" t="e">
        <f>'[2]12. Prostredie pre život'!#REF!</f>
        <v>#REF!</v>
      </c>
      <c r="P148" s="214">
        <v>15647.47</v>
      </c>
      <c r="Q148" s="215">
        <v>15647.47</v>
      </c>
      <c r="R148" s="215">
        <v>0</v>
      </c>
      <c r="S148" s="216">
        <v>0</v>
      </c>
      <c r="T148" s="175">
        <f t="shared" si="73"/>
        <v>19460</v>
      </c>
      <c r="U148" s="172">
        <f>'[2]12. Prostredie pre život'!$H$62</f>
        <v>19460</v>
      </c>
      <c r="V148" s="172">
        <f>'[2]12. Prostredie pre život'!$I$62</f>
        <v>0</v>
      </c>
      <c r="W148" s="174">
        <f>'[2]12. Prostredie pre život'!$J$62</f>
        <v>0</v>
      </c>
    </row>
    <row r="149" spans="1:23" ht="16.5" x14ac:dyDescent="0.3">
      <c r="A149" s="85"/>
      <c r="B149" s="207" t="s">
        <v>336</v>
      </c>
      <c r="C149" s="208" t="s">
        <v>337</v>
      </c>
      <c r="D149" s="186" t="e">
        <f t="shared" si="70"/>
        <v>#REF!</v>
      </c>
      <c r="E149" s="181">
        <v>11753.49</v>
      </c>
      <c r="F149" s="181">
        <v>0</v>
      </c>
      <c r="G149" s="209" t="e">
        <f>'[2]12. Prostredie pre život'!#REF!</f>
        <v>#REF!</v>
      </c>
      <c r="H149" s="171">
        <f t="shared" si="71"/>
        <v>10452.49</v>
      </c>
      <c r="I149" s="172">
        <v>10452.49</v>
      </c>
      <c r="J149" s="172">
        <v>0</v>
      </c>
      <c r="K149" s="174">
        <v>0</v>
      </c>
      <c r="L149" s="183" t="e">
        <f t="shared" si="72"/>
        <v>#REF!</v>
      </c>
      <c r="M149" s="181" t="e">
        <f>'[2]12. Prostredie pre život'!#REF!</f>
        <v>#REF!</v>
      </c>
      <c r="N149" s="181" t="e">
        <f>'[2]12. Prostredie pre život'!#REF!</f>
        <v>#REF!</v>
      </c>
      <c r="O149" s="182" t="e">
        <f>'[2]12. Prostredie pre život'!#REF!</f>
        <v>#REF!</v>
      </c>
      <c r="P149" s="219">
        <v>12844.74</v>
      </c>
      <c r="Q149" s="220">
        <v>12844.74</v>
      </c>
      <c r="R149" s="220">
        <v>0</v>
      </c>
      <c r="S149" s="221">
        <v>0</v>
      </c>
      <c r="T149" s="183">
        <f t="shared" si="73"/>
        <v>37430</v>
      </c>
      <c r="U149" s="181">
        <f>'[2]12. Prostredie pre život'!$H$69</f>
        <v>28950</v>
      </c>
      <c r="V149" s="181">
        <f>'[2]12. Prostredie pre život'!$I$69</f>
        <v>8480</v>
      </c>
      <c r="W149" s="182">
        <f>'[2]12. Prostredie pre život'!$J$69</f>
        <v>0</v>
      </c>
    </row>
    <row r="150" spans="1:23" ht="16.5" thickBot="1" x14ac:dyDescent="0.3">
      <c r="A150" s="85"/>
      <c r="B150" s="210" t="s">
        <v>338</v>
      </c>
      <c r="C150" s="185" t="s">
        <v>339</v>
      </c>
      <c r="D150" s="178" t="e">
        <f t="shared" si="70"/>
        <v>#REF!</v>
      </c>
      <c r="E150" s="179">
        <v>4000</v>
      </c>
      <c r="F150" s="179" t="e">
        <f>'[2]12. Prostredie pre život'!#REF!</f>
        <v>#REF!</v>
      </c>
      <c r="G150" s="180" t="e">
        <f>'[2]12. Prostredie pre život'!#REF!</f>
        <v>#REF!</v>
      </c>
      <c r="H150" s="186">
        <f t="shared" si="71"/>
        <v>0</v>
      </c>
      <c r="I150" s="181">
        <v>0</v>
      </c>
      <c r="J150" s="181">
        <v>0</v>
      </c>
      <c r="K150" s="182">
        <v>0</v>
      </c>
      <c r="L150" s="187" t="e">
        <f t="shared" si="72"/>
        <v>#REF!</v>
      </c>
      <c r="M150" s="179" t="e">
        <f>'[2]12. Prostredie pre život'!#REF!</f>
        <v>#REF!</v>
      </c>
      <c r="N150" s="179" t="e">
        <f>'[2]12. Prostredie pre život'!#REF!</f>
        <v>#REF!</v>
      </c>
      <c r="O150" s="188" t="e">
        <f>'[2]12. Prostredie pre život'!#REF!</f>
        <v>#REF!</v>
      </c>
      <c r="P150" s="224">
        <v>0</v>
      </c>
      <c r="Q150" s="225">
        <v>0</v>
      </c>
      <c r="R150" s="225">
        <v>0</v>
      </c>
      <c r="S150" s="226">
        <v>0</v>
      </c>
      <c r="T150" s="187">
        <f t="shared" si="73"/>
        <v>0</v>
      </c>
      <c r="U150" s="179">
        <f>'[2]12. Prostredie pre život'!$H$98</f>
        <v>0</v>
      </c>
      <c r="V150" s="179">
        <f>'[2]12. Prostredie pre život'!$I$98</f>
        <v>0</v>
      </c>
      <c r="W150" s="188">
        <f>'[2]12. Prostredie pre život'!$J$98</f>
        <v>0</v>
      </c>
    </row>
    <row r="151" spans="1:23" s="63" customFormat="1" ht="14.25" x14ac:dyDescent="0.2">
      <c r="A151" s="93"/>
      <c r="B151" s="159" t="s">
        <v>340</v>
      </c>
      <c r="C151" s="160" t="s">
        <v>341</v>
      </c>
      <c r="D151" s="149" t="e">
        <f t="shared" ref="D151:W151" si="74">D152+D156+D161+D165+D169+D170+D171+D173</f>
        <v>#REF!</v>
      </c>
      <c r="E151" s="150">
        <f t="shared" si="74"/>
        <v>478345</v>
      </c>
      <c r="F151" s="150" t="e">
        <f t="shared" si="74"/>
        <v>#REF!</v>
      </c>
      <c r="G151" s="151" t="e">
        <f t="shared" si="74"/>
        <v>#REF!</v>
      </c>
      <c r="H151" s="149" t="e">
        <f t="shared" si="74"/>
        <v>#REF!</v>
      </c>
      <c r="I151" s="150" t="e">
        <f t="shared" si="74"/>
        <v>#REF!</v>
      </c>
      <c r="J151" s="150">
        <f t="shared" si="74"/>
        <v>0</v>
      </c>
      <c r="K151" s="152">
        <f t="shared" si="74"/>
        <v>0</v>
      </c>
      <c r="L151" s="153" t="e">
        <f t="shared" si="74"/>
        <v>#REF!</v>
      </c>
      <c r="M151" s="150" t="e">
        <f t="shared" si="74"/>
        <v>#REF!</v>
      </c>
      <c r="N151" s="150" t="e">
        <f t="shared" si="74"/>
        <v>#REF!</v>
      </c>
      <c r="O151" s="152" t="e">
        <f t="shared" si="74"/>
        <v>#REF!</v>
      </c>
      <c r="P151" s="222">
        <v>568946.19999999995</v>
      </c>
      <c r="Q151" s="223">
        <v>554686.36</v>
      </c>
      <c r="R151" s="223">
        <v>14259.84</v>
      </c>
      <c r="S151" s="227">
        <v>0</v>
      </c>
      <c r="T151" s="153" t="e">
        <f t="shared" si="74"/>
        <v>#REF!</v>
      </c>
      <c r="U151" s="150">
        <f t="shared" si="74"/>
        <v>27768</v>
      </c>
      <c r="V151" s="150" t="e">
        <f t="shared" si="74"/>
        <v>#REF!</v>
      </c>
      <c r="W151" s="152" t="e">
        <f t="shared" si="74"/>
        <v>#REF!</v>
      </c>
    </row>
    <row r="152" spans="1:23" ht="15.75" x14ac:dyDescent="0.25">
      <c r="A152" s="85"/>
      <c r="B152" s="193" t="s">
        <v>342</v>
      </c>
      <c r="C152" s="184" t="s">
        <v>343</v>
      </c>
      <c r="D152" s="171" t="e">
        <f t="shared" ref="D152:W152" si="75">SUM(D153:D155)</f>
        <v>#REF!</v>
      </c>
      <c r="E152" s="172">
        <f t="shared" si="75"/>
        <v>16490</v>
      </c>
      <c r="F152" s="172" t="e">
        <f t="shared" si="75"/>
        <v>#REF!</v>
      </c>
      <c r="G152" s="173" t="e">
        <f t="shared" si="75"/>
        <v>#REF!</v>
      </c>
      <c r="H152" s="171">
        <f t="shared" si="75"/>
        <v>21830</v>
      </c>
      <c r="I152" s="172">
        <f t="shared" si="75"/>
        <v>21830</v>
      </c>
      <c r="J152" s="172">
        <f t="shared" si="75"/>
        <v>0</v>
      </c>
      <c r="K152" s="174">
        <f t="shared" si="75"/>
        <v>0</v>
      </c>
      <c r="L152" s="175" t="e">
        <f t="shared" si="75"/>
        <v>#REF!</v>
      </c>
      <c r="M152" s="172" t="e">
        <f t="shared" si="75"/>
        <v>#REF!</v>
      </c>
      <c r="N152" s="172" t="e">
        <f t="shared" si="75"/>
        <v>#REF!</v>
      </c>
      <c r="O152" s="174" t="e">
        <f t="shared" si="75"/>
        <v>#REF!</v>
      </c>
      <c r="P152" s="214">
        <v>34492.82</v>
      </c>
      <c r="Q152" s="215">
        <v>34492.82</v>
      </c>
      <c r="R152" s="215">
        <v>0</v>
      </c>
      <c r="S152" s="216">
        <v>0</v>
      </c>
      <c r="T152" s="175" t="e">
        <f t="shared" si="75"/>
        <v>#REF!</v>
      </c>
      <c r="U152" s="172">
        <f t="shared" si="75"/>
        <v>2000</v>
      </c>
      <c r="V152" s="172" t="e">
        <f t="shared" si="75"/>
        <v>#REF!</v>
      </c>
      <c r="W152" s="174" t="e">
        <f t="shared" si="75"/>
        <v>#REF!</v>
      </c>
    </row>
    <row r="153" spans="1:23" ht="15.75" x14ac:dyDescent="0.25">
      <c r="A153" s="85"/>
      <c r="B153" s="70">
        <v>1</v>
      </c>
      <c r="C153" s="84" t="s">
        <v>344</v>
      </c>
      <c r="D153" s="72" t="e">
        <f>SUM(E153:G153)</f>
        <v>#REF!</v>
      </c>
      <c r="E153" s="73">
        <v>14860</v>
      </c>
      <c r="F153" s="73" t="e">
        <f>'[2]13. Sociálna starostlivosť'!#REF!</f>
        <v>#REF!</v>
      </c>
      <c r="G153" s="74" t="e">
        <f>'[2]13. Sociálna starostlivosť'!#REF!</f>
        <v>#REF!</v>
      </c>
      <c r="H153" s="72">
        <f>SUM(I153:K153)</f>
        <v>12090</v>
      </c>
      <c r="I153" s="73">
        <v>12090</v>
      </c>
      <c r="J153" s="73">
        <v>0</v>
      </c>
      <c r="K153" s="75">
        <v>0</v>
      </c>
      <c r="L153" s="76" t="e">
        <f>SUM(M153:O153)</f>
        <v>#REF!</v>
      </c>
      <c r="M153" s="73">
        <v>15210</v>
      </c>
      <c r="N153" s="73" t="e">
        <f>'[2]13. Sociálna starostlivosť'!#REF!</f>
        <v>#REF!</v>
      </c>
      <c r="O153" s="75" t="e">
        <f>'[2]13. Sociálna starostlivosť'!#REF!</f>
        <v>#REF!</v>
      </c>
      <c r="P153" s="214">
        <v>15210</v>
      </c>
      <c r="Q153" s="217">
        <v>15210</v>
      </c>
      <c r="R153" s="217">
        <v>0</v>
      </c>
      <c r="S153" s="218">
        <v>0</v>
      </c>
      <c r="T153" s="76" t="e">
        <f>SUM(U153:W153)</f>
        <v>#REF!</v>
      </c>
      <c r="U153" s="73">
        <f>'[2]13. Sociálna starostlivosť'!$H$5</f>
        <v>0</v>
      </c>
      <c r="V153" s="73">
        <f>'[2]13. Sociálna starostlivosť'!$I$5</f>
        <v>0</v>
      </c>
      <c r="W153" s="75" t="e">
        <f>'[2]13. Sociálna starostlivosť'!$J$5</f>
        <v>#REF!</v>
      </c>
    </row>
    <row r="154" spans="1:23" ht="15.75" x14ac:dyDescent="0.25">
      <c r="A154" s="85"/>
      <c r="B154" s="70">
        <v>2</v>
      </c>
      <c r="C154" s="84" t="s">
        <v>345</v>
      </c>
      <c r="D154" s="72" t="e">
        <f>SUM(E154:G154)</f>
        <v>#REF!</v>
      </c>
      <c r="E154" s="73">
        <v>1630</v>
      </c>
      <c r="F154" s="73" t="e">
        <f>'[2]13. Sociálna starostlivosť'!#REF!</f>
        <v>#REF!</v>
      </c>
      <c r="G154" s="74" t="e">
        <f>'[2]13. Sociálna starostlivosť'!#REF!</f>
        <v>#REF!</v>
      </c>
      <c r="H154" s="72">
        <f>SUM(I154:K154)</f>
        <v>9740</v>
      </c>
      <c r="I154" s="73">
        <v>9740</v>
      </c>
      <c r="J154" s="73">
        <v>0</v>
      </c>
      <c r="K154" s="75">
        <v>0</v>
      </c>
      <c r="L154" s="76" t="e">
        <f>SUM(M154:O154)</f>
        <v>#REF!</v>
      </c>
      <c r="M154" s="73">
        <v>4010</v>
      </c>
      <c r="N154" s="73" t="e">
        <f>'[2]13. Sociálna starostlivosť'!#REF!</f>
        <v>#REF!</v>
      </c>
      <c r="O154" s="75" t="e">
        <f>'[2]13. Sociálna starostlivosť'!#REF!</f>
        <v>#REF!</v>
      </c>
      <c r="P154" s="214">
        <v>18000</v>
      </c>
      <c r="Q154" s="217">
        <v>18000</v>
      </c>
      <c r="R154" s="217">
        <v>0</v>
      </c>
      <c r="S154" s="218">
        <v>0</v>
      </c>
      <c r="T154" s="76" t="e">
        <f>SUM(U154:W154)</f>
        <v>#REF!</v>
      </c>
      <c r="U154" s="73">
        <f>'[2]13. Sociálna starostlivosť'!$H$7</f>
        <v>0</v>
      </c>
      <c r="V154" s="73" t="e">
        <f>'[2]13. Sociálna starostlivosť'!$I$7</f>
        <v>#REF!</v>
      </c>
      <c r="W154" s="75" t="e">
        <f>'[2]13. Sociálna starostlivosť'!$J$7</f>
        <v>#REF!</v>
      </c>
    </row>
    <row r="155" spans="1:23" ht="15.75" x14ac:dyDescent="0.25">
      <c r="A155" s="85"/>
      <c r="B155" s="70">
        <v>3</v>
      </c>
      <c r="C155" s="84" t="s">
        <v>346</v>
      </c>
      <c r="D155" s="72" t="e">
        <f>SUM(E155:G155)</f>
        <v>#REF!</v>
      </c>
      <c r="E155" s="73">
        <v>0</v>
      </c>
      <c r="F155" s="73" t="e">
        <f>'[2]13. Sociálna starostlivosť'!#REF!</f>
        <v>#REF!</v>
      </c>
      <c r="G155" s="74" t="e">
        <f>'[2]13. Sociálna starostlivosť'!#REF!</f>
        <v>#REF!</v>
      </c>
      <c r="H155" s="72">
        <f>SUM(I155:K155)</f>
        <v>0</v>
      </c>
      <c r="I155" s="73">
        <v>0</v>
      </c>
      <c r="J155" s="73">
        <v>0</v>
      </c>
      <c r="K155" s="75">
        <v>0</v>
      </c>
      <c r="L155" s="76" t="e">
        <f>SUM(M155:O155)</f>
        <v>#REF!</v>
      </c>
      <c r="M155" s="73" t="e">
        <f>'[2]13. Sociálna starostlivosť'!#REF!</f>
        <v>#REF!</v>
      </c>
      <c r="N155" s="73" t="e">
        <f>'[2]13. Sociálna starostlivosť'!#REF!</f>
        <v>#REF!</v>
      </c>
      <c r="O155" s="75" t="e">
        <f>'[2]13. Sociálna starostlivosť'!#REF!</f>
        <v>#REF!</v>
      </c>
      <c r="P155" s="214">
        <v>1282.82</v>
      </c>
      <c r="Q155" s="217">
        <v>1282.82</v>
      </c>
      <c r="R155" s="217">
        <v>0</v>
      </c>
      <c r="S155" s="218">
        <v>0</v>
      </c>
      <c r="T155" s="76">
        <f>SUM(U155:W155)</f>
        <v>2000</v>
      </c>
      <c r="U155" s="73">
        <f>'[2]13. Sociálna starostlivosť'!$H$8</f>
        <v>2000</v>
      </c>
      <c r="V155" s="73">
        <f>'[2]13. Sociálna starostlivosť'!$I$8</f>
        <v>0</v>
      </c>
      <c r="W155" s="75">
        <f>'[2]13. Sociálna starostlivosť'!$J$8</f>
        <v>0</v>
      </c>
    </row>
    <row r="156" spans="1:23" ht="15.75" x14ac:dyDescent="0.25">
      <c r="A156" s="93"/>
      <c r="B156" s="193" t="s">
        <v>347</v>
      </c>
      <c r="C156" s="184" t="s">
        <v>348</v>
      </c>
      <c r="D156" s="171" t="e">
        <f t="shared" ref="D156:W156" si="76">SUM(D157:D160)</f>
        <v>#REF!</v>
      </c>
      <c r="E156" s="172">
        <f t="shared" si="76"/>
        <v>174640</v>
      </c>
      <c r="F156" s="172" t="e">
        <f t="shared" si="76"/>
        <v>#REF!</v>
      </c>
      <c r="G156" s="173" t="e">
        <f t="shared" si="76"/>
        <v>#REF!</v>
      </c>
      <c r="H156" s="171">
        <f t="shared" si="76"/>
        <v>284247</v>
      </c>
      <c r="I156" s="172">
        <f t="shared" si="76"/>
        <v>284247</v>
      </c>
      <c r="J156" s="172">
        <f t="shared" si="76"/>
        <v>0</v>
      </c>
      <c r="K156" s="174">
        <f t="shared" si="76"/>
        <v>0</v>
      </c>
      <c r="L156" s="175" t="e">
        <f t="shared" si="76"/>
        <v>#REF!</v>
      </c>
      <c r="M156" s="172" t="e">
        <f t="shared" si="76"/>
        <v>#REF!</v>
      </c>
      <c r="N156" s="172" t="e">
        <f t="shared" si="76"/>
        <v>#REF!</v>
      </c>
      <c r="O156" s="174" t="e">
        <f t="shared" si="76"/>
        <v>#REF!</v>
      </c>
      <c r="P156" s="214">
        <v>326578.67</v>
      </c>
      <c r="Q156" s="215">
        <v>315061.67</v>
      </c>
      <c r="R156" s="215">
        <v>11517</v>
      </c>
      <c r="S156" s="216">
        <v>0</v>
      </c>
      <c r="T156" s="175" t="e">
        <f t="shared" si="76"/>
        <v>#REF!</v>
      </c>
      <c r="U156" s="172">
        <f t="shared" si="76"/>
        <v>7850</v>
      </c>
      <c r="V156" s="172" t="e">
        <f t="shared" si="76"/>
        <v>#REF!</v>
      </c>
      <c r="W156" s="174" t="e">
        <f t="shared" si="76"/>
        <v>#REF!</v>
      </c>
    </row>
    <row r="157" spans="1:23" ht="15.75" x14ac:dyDescent="0.25">
      <c r="A157" s="93"/>
      <c r="B157" s="70">
        <v>1</v>
      </c>
      <c r="C157" s="84" t="s">
        <v>349</v>
      </c>
      <c r="D157" s="72" t="e">
        <f>SUM(E157:G157)</f>
        <v>#REF!</v>
      </c>
      <c r="E157" s="73">
        <v>112320</v>
      </c>
      <c r="F157" s="73" t="e">
        <f>'[2]13. Sociálna starostlivosť'!#REF!</f>
        <v>#REF!</v>
      </c>
      <c r="G157" s="74" t="e">
        <f>'[2]13. Sociálna starostlivosť'!#REF!</f>
        <v>#REF!</v>
      </c>
      <c r="H157" s="72">
        <f>SUM(I157:K157)</f>
        <v>219207</v>
      </c>
      <c r="I157" s="73">
        <v>219207</v>
      </c>
      <c r="J157" s="73">
        <v>0</v>
      </c>
      <c r="K157" s="75">
        <v>0</v>
      </c>
      <c r="L157" s="76" t="e">
        <f>SUM(M157:O157)</f>
        <v>#REF!</v>
      </c>
      <c r="M157" s="73">
        <v>226400</v>
      </c>
      <c r="N157" s="73" t="e">
        <f>'[2]13. Sociálna starostlivosť'!#REF!</f>
        <v>#REF!</v>
      </c>
      <c r="O157" s="75" t="e">
        <f>'[2]13. Sociálna starostlivosť'!#REF!</f>
        <v>#REF!</v>
      </c>
      <c r="P157" s="214">
        <v>237717</v>
      </c>
      <c r="Q157" s="217">
        <v>226200</v>
      </c>
      <c r="R157" s="217">
        <v>11517</v>
      </c>
      <c r="S157" s="218">
        <v>0</v>
      </c>
      <c r="T157" s="76">
        <f>SUM(U157:W157)</f>
        <v>155</v>
      </c>
      <c r="U157" s="73">
        <f>'[2]13. Sociálna starostlivosť'!$H$11</f>
        <v>155</v>
      </c>
      <c r="V157" s="73">
        <f>'[2]13. Sociálna starostlivosť'!$I$11</f>
        <v>0</v>
      </c>
      <c r="W157" s="75">
        <f>'[2]13. Sociálna starostlivosť'!$J$11</f>
        <v>0</v>
      </c>
    </row>
    <row r="158" spans="1:23" ht="15.75" x14ac:dyDescent="0.25">
      <c r="A158" s="93"/>
      <c r="B158" s="70">
        <v>2</v>
      </c>
      <c r="C158" s="84" t="s">
        <v>350</v>
      </c>
      <c r="D158" s="72" t="e">
        <f>SUM(E158:G158)</f>
        <v>#REF!</v>
      </c>
      <c r="E158" s="73">
        <v>49250</v>
      </c>
      <c r="F158" s="73" t="e">
        <f>'[2]13. Sociálna starostlivosť'!#REF!</f>
        <v>#REF!</v>
      </c>
      <c r="G158" s="74" t="e">
        <f>'[2]13. Sociálna starostlivosť'!#REF!</f>
        <v>#REF!</v>
      </c>
      <c r="H158" s="72">
        <f>SUM(I158:K158)</f>
        <v>54130</v>
      </c>
      <c r="I158" s="73">
        <v>54130</v>
      </c>
      <c r="J158" s="73">
        <v>0</v>
      </c>
      <c r="K158" s="75">
        <v>0</v>
      </c>
      <c r="L158" s="76" t="e">
        <f>SUM(M158:O158)</f>
        <v>#REF!</v>
      </c>
      <c r="M158" s="73">
        <v>52150</v>
      </c>
      <c r="N158" s="73" t="e">
        <f>'[2]13. Sociálna starostlivosť'!#REF!</f>
        <v>#REF!</v>
      </c>
      <c r="O158" s="75" t="e">
        <f>'[2]13. Sociálna starostlivosť'!#REF!</f>
        <v>#REF!</v>
      </c>
      <c r="P158" s="214">
        <v>52150</v>
      </c>
      <c r="Q158" s="217">
        <v>52150</v>
      </c>
      <c r="R158" s="217">
        <v>0</v>
      </c>
      <c r="S158" s="218">
        <v>0</v>
      </c>
      <c r="T158" s="76" t="e">
        <f>SUM(U158:W158)</f>
        <v>#REF!</v>
      </c>
      <c r="U158" s="73">
        <f>'[2]13. Sociálna starostlivosť'!$H$17</f>
        <v>0</v>
      </c>
      <c r="V158" s="73" t="e">
        <f>'[2]13. Sociálna starostlivosť'!$I$17</f>
        <v>#REF!</v>
      </c>
      <c r="W158" s="75" t="e">
        <f>'[2]13. Sociálna starostlivosť'!$J$17</f>
        <v>#REF!</v>
      </c>
    </row>
    <row r="159" spans="1:23" ht="15.75" x14ac:dyDescent="0.25">
      <c r="A159" s="93"/>
      <c r="B159" s="70">
        <v>3</v>
      </c>
      <c r="C159" s="84" t="s">
        <v>351</v>
      </c>
      <c r="D159" s="72" t="e">
        <f>SUM(E159:G159)</f>
        <v>#REF!</v>
      </c>
      <c r="E159" s="73">
        <v>0</v>
      </c>
      <c r="F159" s="73" t="e">
        <f>'[2]13. Sociálna starostlivosť'!#REF!</f>
        <v>#REF!</v>
      </c>
      <c r="G159" s="74" t="e">
        <f>'[2]13. Sociálna starostlivosť'!#REF!</f>
        <v>#REF!</v>
      </c>
      <c r="H159" s="72">
        <f>SUM(I159:K159)</f>
        <v>6950</v>
      </c>
      <c r="I159" s="73">
        <v>6950</v>
      </c>
      <c r="J159" s="73">
        <v>0</v>
      </c>
      <c r="K159" s="75">
        <v>0</v>
      </c>
      <c r="L159" s="76" t="e">
        <f>SUM(M159:O159)</f>
        <v>#REF!</v>
      </c>
      <c r="M159" s="73" t="e">
        <f>'[2]13. Sociálna starostlivosť'!#REF!</f>
        <v>#REF!</v>
      </c>
      <c r="N159" s="73" t="e">
        <f>'[2]13. Sociálna starostlivosť'!#REF!</f>
        <v>#REF!</v>
      </c>
      <c r="O159" s="75" t="e">
        <f>'[2]13. Sociálna starostlivosť'!#REF!</f>
        <v>#REF!</v>
      </c>
      <c r="P159" s="214">
        <v>10011.67</v>
      </c>
      <c r="Q159" s="217">
        <v>10011.67</v>
      </c>
      <c r="R159" s="217">
        <v>0</v>
      </c>
      <c r="S159" s="218">
        <v>0</v>
      </c>
      <c r="T159" s="76">
        <f>SUM(U159:W159)</f>
        <v>7695</v>
      </c>
      <c r="U159" s="73">
        <f>'[2]13. Sociálna starostlivosť'!$H$18</f>
        <v>7695</v>
      </c>
      <c r="V159" s="73">
        <f>'[2]13. Sociálna starostlivosť'!$I$18</f>
        <v>0</v>
      </c>
      <c r="W159" s="75">
        <f>'[2]13. Sociálna starostlivosť'!$J$18</f>
        <v>0</v>
      </c>
    </row>
    <row r="160" spans="1:23" ht="15.75" x14ac:dyDescent="0.25">
      <c r="A160" s="93"/>
      <c r="B160" s="70">
        <v>4</v>
      </c>
      <c r="C160" s="84" t="s">
        <v>352</v>
      </c>
      <c r="D160" s="72" t="e">
        <f>SUM(E160:G160)</f>
        <v>#REF!</v>
      </c>
      <c r="E160" s="73">
        <v>13070</v>
      </c>
      <c r="F160" s="73" t="e">
        <f>'[2]13. Sociálna starostlivosť'!#REF!</f>
        <v>#REF!</v>
      </c>
      <c r="G160" s="74" t="e">
        <f>'[2]13. Sociálna starostlivosť'!#REF!</f>
        <v>#REF!</v>
      </c>
      <c r="H160" s="72">
        <f>SUM(I160:K160)</f>
        <v>3960</v>
      </c>
      <c r="I160" s="73">
        <v>3960</v>
      </c>
      <c r="J160" s="73">
        <v>0</v>
      </c>
      <c r="K160" s="75">
        <v>0</v>
      </c>
      <c r="L160" s="76" t="e">
        <f>SUM(M160:O160)</f>
        <v>#REF!</v>
      </c>
      <c r="M160" s="73">
        <v>26700</v>
      </c>
      <c r="N160" s="73" t="e">
        <f>'[2]13. Sociálna starostlivosť'!#REF!</f>
        <v>#REF!</v>
      </c>
      <c r="O160" s="75" t="e">
        <f>'[2]13. Sociálna starostlivosť'!#REF!</f>
        <v>#REF!</v>
      </c>
      <c r="P160" s="214">
        <v>26700</v>
      </c>
      <c r="Q160" s="217">
        <v>26700</v>
      </c>
      <c r="R160" s="217">
        <v>0</v>
      </c>
      <c r="S160" s="218">
        <v>0</v>
      </c>
      <c r="T160" s="76" t="e">
        <f>SUM(U160:W160)</f>
        <v>#REF!</v>
      </c>
      <c r="U160" s="73">
        <f>'[2]13. Sociálna starostlivosť'!$H$20</f>
        <v>0</v>
      </c>
      <c r="V160" s="73" t="e">
        <f>'[2]13. Sociálna starostlivosť'!$I$20</f>
        <v>#REF!</v>
      </c>
      <c r="W160" s="75" t="e">
        <f>'[2]13. Sociálna starostlivosť'!$J$20</f>
        <v>#REF!</v>
      </c>
    </row>
    <row r="161" spans="1:23" ht="15.75" x14ac:dyDescent="0.25">
      <c r="A161" s="77"/>
      <c r="B161" s="193" t="s">
        <v>353</v>
      </c>
      <c r="C161" s="184" t="s">
        <v>354</v>
      </c>
      <c r="D161" s="171" t="e">
        <f t="shared" ref="D161:W161" si="77">SUM(D162:D164)</f>
        <v>#REF!</v>
      </c>
      <c r="E161" s="172">
        <f t="shared" si="77"/>
        <v>198930</v>
      </c>
      <c r="F161" s="172" t="e">
        <f t="shared" si="77"/>
        <v>#REF!</v>
      </c>
      <c r="G161" s="173" t="e">
        <f t="shared" si="77"/>
        <v>#REF!</v>
      </c>
      <c r="H161" s="171">
        <f t="shared" si="77"/>
        <v>167500</v>
      </c>
      <c r="I161" s="172">
        <f t="shared" si="77"/>
        <v>167500</v>
      </c>
      <c r="J161" s="172">
        <f t="shared" si="77"/>
        <v>0</v>
      </c>
      <c r="K161" s="174">
        <f t="shared" si="77"/>
        <v>0</v>
      </c>
      <c r="L161" s="175" t="e">
        <f t="shared" si="77"/>
        <v>#REF!</v>
      </c>
      <c r="M161" s="172">
        <f t="shared" si="77"/>
        <v>158480</v>
      </c>
      <c r="N161" s="172" t="e">
        <f t="shared" si="77"/>
        <v>#REF!</v>
      </c>
      <c r="O161" s="174" t="e">
        <f t="shared" si="77"/>
        <v>#REF!</v>
      </c>
      <c r="P161" s="214">
        <v>161222.84</v>
      </c>
      <c r="Q161" s="215">
        <v>158480</v>
      </c>
      <c r="R161" s="215">
        <v>2742.84</v>
      </c>
      <c r="S161" s="216">
        <v>0</v>
      </c>
      <c r="T161" s="175" t="e">
        <f t="shared" si="77"/>
        <v>#REF!</v>
      </c>
      <c r="U161" s="172">
        <f t="shared" si="77"/>
        <v>0</v>
      </c>
      <c r="V161" s="172" t="e">
        <f t="shared" si="77"/>
        <v>#REF!</v>
      </c>
      <c r="W161" s="174" t="e">
        <f t="shared" si="77"/>
        <v>#REF!</v>
      </c>
    </row>
    <row r="162" spans="1:23" ht="15.75" x14ac:dyDescent="0.25">
      <c r="B162" s="70">
        <v>1</v>
      </c>
      <c r="C162" s="84" t="s">
        <v>355</v>
      </c>
      <c r="D162" s="72" t="e">
        <f>SUM(E162:G162)</f>
        <v>#REF!</v>
      </c>
      <c r="E162" s="73">
        <v>34940</v>
      </c>
      <c r="F162" s="73" t="e">
        <f>'[2]13. Sociálna starostlivosť'!#REF!</f>
        <v>#REF!</v>
      </c>
      <c r="G162" s="74" t="e">
        <f>'[2]13. Sociálna starostlivosť'!#REF!</f>
        <v>#REF!</v>
      </c>
      <c r="H162" s="72">
        <f>SUM(I162:K162)</f>
        <v>30970</v>
      </c>
      <c r="I162" s="73">
        <v>30970</v>
      </c>
      <c r="J162" s="73">
        <v>0</v>
      </c>
      <c r="K162" s="75">
        <v>0</v>
      </c>
      <c r="L162" s="76" t="e">
        <f>SUM(M162:O162)</f>
        <v>#REF!</v>
      </c>
      <c r="M162" s="73">
        <v>32570</v>
      </c>
      <c r="N162" s="73" t="e">
        <f>'[2]13. Sociálna starostlivosť'!#REF!</f>
        <v>#REF!</v>
      </c>
      <c r="O162" s="75" t="e">
        <f>'[2]13. Sociálna starostlivosť'!#REF!</f>
        <v>#REF!</v>
      </c>
      <c r="P162" s="214">
        <v>32570</v>
      </c>
      <c r="Q162" s="217">
        <v>32570</v>
      </c>
      <c r="R162" s="217">
        <v>0</v>
      </c>
      <c r="S162" s="218">
        <v>0</v>
      </c>
      <c r="T162" s="76" t="e">
        <f>SUM(U162:W162)</f>
        <v>#REF!</v>
      </c>
      <c r="U162" s="73">
        <f>'[2]13. Sociálna starostlivosť'!$H$22</f>
        <v>0</v>
      </c>
      <c r="V162" s="73" t="e">
        <f>'[2]13. Sociálna starostlivosť'!$I$22</f>
        <v>#REF!</v>
      </c>
      <c r="W162" s="75" t="e">
        <f>'[2]13. Sociálna starostlivosť'!$J$22</f>
        <v>#REF!</v>
      </c>
    </row>
    <row r="163" spans="1:23" ht="15.75" x14ac:dyDescent="0.25">
      <c r="B163" s="70">
        <v>2</v>
      </c>
      <c r="C163" s="84" t="s">
        <v>356</v>
      </c>
      <c r="D163" s="72" t="e">
        <f>SUM(E163:G163)</f>
        <v>#REF!</v>
      </c>
      <c r="E163" s="73">
        <v>64410</v>
      </c>
      <c r="F163" s="73" t="e">
        <f>'[2]13. Sociálna starostlivosť'!#REF!</f>
        <v>#REF!</v>
      </c>
      <c r="G163" s="74" t="e">
        <f>'[2]13. Sociálna starostlivosť'!#REF!</f>
        <v>#REF!</v>
      </c>
      <c r="H163" s="72">
        <f>SUM(I163:K163)</f>
        <v>46280</v>
      </c>
      <c r="I163" s="73">
        <v>46280</v>
      </c>
      <c r="J163" s="73">
        <v>0</v>
      </c>
      <c r="K163" s="75">
        <v>0</v>
      </c>
      <c r="L163" s="76" t="e">
        <f>SUM(M163:O163)</f>
        <v>#REF!</v>
      </c>
      <c r="M163" s="73">
        <v>40310</v>
      </c>
      <c r="N163" s="73" t="e">
        <f>'[2]13. Sociálna starostlivosť'!#REF!</f>
        <v>#REF!</v>
      </c>
      <c r="O163" s="75" t="e">
        <f>'[2]13. Sociálna starostlivosť'!#REF!</f>
        <v>#REF!</v>
      </c>
      <c r="P163" s="214">
        <v>40310</v>
      </c>
      <c r="Q163" s="217">
        <v>40310</v>
      </c>
      <c r="R163" s="217">
        <v>0</v>
      </c>
      <c r="S163" s="218">
        <v>0</v>
      </c>
      <c r="T163" s="76" t="e">
        <f>SUM(U163:W163)</f>
        <v>#REF!</v>
      </c>
      <c r="U163" s="73">
        <f>'[2]13. Sociálna starostlivosť'!$H$24</f>
        <v>0</v>
      </c>
      <c r="V163" s="73" t="e">
        <f>'[2]13. Sociálna starostlivosť'!$I$24</f>
        <v>#REF!</v>
      </c>
      <c r="W163" s="75" t="e">
        <f>'[2]13. Sociálna starostlivosť'!$J$24</f>
        <v>#REF!</v>
      </c>
    </row>
    <row r="164" spans="1:23" ht="15.75" x14ac:dyDescent="0.25">
      <c r="A164" s="93"/>
      <c r="B164" s="70">
        <v>3</v>
      </c>
      <c r="C164" s="84" t="s">
        <v>357</v>
      </c>
      <c r="D164" s="72" t="e">
        <f>SUM(E164:G164)</f>
        <v>#REF!</v>
      </c>
      <c r="E164" s="73">
        <v>99580</v>
      </c>
      <c r="F164" s="73">
        <v>0</v>
      </c>
      <c r="G164" s="74" t="e">
        <f>'[2]13. Sociálna starostlivosť'!#REF!</f>
        <v>#REF!</v>
      </c>
      <c r="H164" s="72">
        <f>SUM(I164:K164)</f>
        <v>90250</v>
      </c>
      <c r="I164" s="73">
        <v>90250</v>
      </c>
      <c r="J164" s="73">
        <v>0</v>
      </c>
      <c r="K164" s="75">
        <v>0</v>
      </c>
      <c r="L164" s="76" t="e">
        <f>SUM(M164:O164)</f>
        <v>#REF!</v>
      </c>
      <c r="M164" s="73">
        <v>85600</v>
      </c>
      <c r="N164" s="73">
        <v>1157243</v>
      </c>
      <c r="O164" s="75" t="e">
        <f>'[2]13. Sociálna starostlivosť'!#REF!</f>
        <v>#REF!</v>
      </c>
      <c r="P164" s="214">
        <v>88342.84</v>
      </c>
      <c r="Q164" s="217">
        <v>85600</v>
      </c>
      <c r="R164" s="217">
        <v>2742.84</v>
      </c>
      <c r="S164" s="218">
        <v>0</v>
      </c>
      <c r="T164" s="76">
        <f>SUM(U164:W164)</f>
        <v>2032610</v>
      </c>
      <c r="U164" s="73">
        <f>'[2]13. Sociálna starostlivosť'!$H$25</f>
        <v>0</v>
      </c>
      <c r="V164" s="73">
        <f>'[2]13. Sociálna starostlivosť'!$I$25</f>
        <v>2032610</v>
      </c>
      <c r="W164" s="75">
        <f>'[2]13. Sociálna starostlivosť'!$J$25</f>
        <v>0</v>
      </c>
    </row>
    <row r="165" spans="1:23" ht="15.75" x14ac:dyDescent="0.25">
      <c r="B165" s="193" t="s">
        <v>358</v>
      </c>
      <c r="C165" s="184" t="s">
        <v>359</v>
      </c>
      <c r="D165" s="171" t="e">
        <f t="shared" ref="D165:W165" si="78">SUM(D166:D168)</f>
        <v>#REF!</v>
      </c>
      <c r="E165" s="172">
        <f t="shared" si="78"/>
        <v>34760</v>
      </c>
      <c r="F165" s="172" t="e">
        <f t="shared" si="78"/>
        <v>#REF!</v>
      </c>
      <c r="G165" s="173" t="e">
        <f t="shared" si="78"/>
        <v>#REF!</v>
      </c>
      <c r="H165" s="171">
        <f t="shared" si="78"/>
        <v>28926</v>
      </c>
      <c r="I165" s="172">
        <f t="shared" si="78"/>
        <v>28926</v>
      </c>
      <c r="J165" s="172">
        <f t="shared" si="78"/>
        <v>0</v>
      </c>
      <c r="K165" s="174">
        <f t="shared" si="78"/>
        <v>0</v>
      </c>
      <c r="L165" s="175" t="e">
        <f t="shared" si="78"/>
        <v>#REF!</v>
      </c>
      <c r="M165" s="172" t="e">
        <f t="shared" si="78"/>
        <v>#REF!</v>
      </c>
      <c r="N165" s="172" t="e">
        <f t="shared" si="78"/>
        <v>#REF!</v>
      </c>
      <c r="O165" s="174" t="e">
        <f t="shared" si="78"/>
        <v>#REF!</v>
      </c>
      <c r="P165" s="214">
        <v>25010</v>
      </c>
      <c r="Q165" s="215">
        <v>25010</v>
      </c>
      <c r="R165" s="215">
        <v>0</v>
      </c>
      <c r="S165" s="216">
        <v>0</v>
      </c>
      <c r="T165" s="175" t="e">
        <f t="shared" si="78"/>
        <v>#REF!</v>
      </c>
      <c r="U165" s="172">
        <f t="shared" si="78"/>
        <v>0</v>
      </c>
      <c r="V165" s="172" t="e">
        <f t="shared" si="78"/>
        <v>#REF!</v>
      </c>
      <c r="W165" s="174" t="e">
        <f t="shared" si="78"/>
        <v>#REF!</v>
      </c>
    </row>
    <row r="166" spans="1:23" ht="15.75" x14ac:dyDescent="0.25">
      <c r="B166" s="70">
        <v>1</v>
      </c>
      <c r="C166" s="84" t="s">
        <v>360</v>
      </c>
      <c r="D166" s="72" t="e">
        <f>SUM(E166:G166)</f>
        <v>#REF!</v>
      </c>
      <c r="E166" s="73">
        <v>17230</v>
      </c>
      <c r="F166" s="73">
        <v>881</v>
      </c>
      <c r="G166" s="74" t="e">
        <f>'[2]13. Sociálna starostlivosť'!#REF!</f>
        <v>#REF!</v>
      </c>
      <c r="H166" s="72">
        <f>SUM(I166:K166)</f>
        <v>7190</v>
      </c>
      <c r="I166" s="73">
        <v>7190</v>
      </c>
      <c r="J166" s="73">
        <v>0</v>
      </c>
      <c r="K166" s="75">
        <v>0</v>
      </c>
      <c r="L166" s="76" t="e">
        <f>SUM(M166:O166)</f>
        <v>#REF!</v>
      </c>
      <c r="M166" s="73">
        <v>18020</v>
      </c>
      <c r="N166" s="73" t="e">
        <f>'[2]13. Sociálna starostlivosť'!#REF!</f>
        <v>#REF!</v>
      </c>
      <c r="O166" s="75" t="e">
        <f>'[2]13. Sociálna starostlivosť'!#REF!</f>
        <v>#REF!</v>
      </c>
      <c r="P166" s="214">
        <v>18020</v>
      </c>
      <c r="Q166" s="217">
        <v>18020</v>
      </c>
      <c r="R166" s="217">
        <v>0</v>
      </c>
      <c r="S166" s="218">
        <v>0</v>
      </c>
      <c r="T166" s="76">
        <f>SUM(U166:W166)</f>
        <v>0</v>
      </c>
      <c r="U166" s="73">
        <f>'[2]13. Sociálna starostlivosť'!$H$38</f>
        <v>0</v>
      </c>
      <c r="V166" s="73">
        <f>'[2]13. Sociálna starostlivosť'!$I$38</f>
        <v>0</v>
      </c>
      <c r="W166" s="75">
        <f>'[2]13. Sociálna starostlivosť'!$J$38</f>
        <v>0</v>
      </c>
    </row>
    <row r="167" spans="1:23" ht="15.75" x14ac:dyDescent="0.25">
      <c r="B167" s="70">
        <v>2</v>
      </c>
      <c r="C167" s="84" t="s">
        <v>361</v>
      </c>
      <c r="D167" s="72" t="e">
        <f>SUM(E167:G167)</f>
        <v>#REF!</v>
      </c>
      <c r="E167" s="73">
        <v>540</v>
      </c>
      <c r="F167" s="73" t="e">
        <f>'[2]13. Sociálna starostlivosť'!#REF!</f>
        <v>#REF!</v>
      </c>
      <c r="G167" s="74" t="e">
        <f>'[2]13. Sociálna starostlivosť'!#REF!</f>
        <v>#REF!</v>
      </c>
      <c r="H167" s="72">
        <f>SUM(I167:K167)</f>
        <v>1826</v>
      </c>
      <c r="I167" s="73">
        <v>1826</v>
      </c>
      <c r="J167" s="73">
        <v>0</v>
      </c>
      <c r="K167" s="75">
        <v>0</v>
      </c>
      <c r="L167" s="76" t="e">
        <f>SUM(M167:O167)</f>
        <v>#REF!</v>
      </c>
      <c r="M167" s="73" t="e">
        <f>'[2]13. Sociálna starostlivosť'!#REF!</f>
        <v>#REF!</v>
      </c>
      <c r="N167" s="73" t="e">
        <f>'[2]13. Sociálna starostlivosť'!#REF!</f>
        <v>#REF!</v>
      </c>
      <c r="O167" s="75" t="e">
        <f>'[2]13. Sociálna starostlivosť'!#REF!</f>
        <v>#REF!</v>
      </c>
      <c r="P167" s="214">
        <v>0</v>
      </c>
      <c r="Q167" s="217">
        <v>0</v>
      </c>
      <c r="R167" s="217">
        <v>0</v>
      </c>
      <c r="S167" s="218">
        <v>0</v>
      </c>
      <c r="T167" s="76">
        <f>SUM(U167:W167)</f>
        <v>0</v>
      </c>
      <c r="U167" s="73">
        <f>'[2]13. Sociálna starostlivosť'!$H$41</f>
        <v>0</v>
      </c>
      <c r="V167" s="73">
        <f>'[2]13. Sociálna starostlivosť'!$I$41</f>
        <v>0</v>
      </c>
      <c r="W167" s="75">
        <f>'[2]13. Sociálna starostlivosť'!$J$41</f>
        <v>0</v>
      </c>
    </row>
    <row r="168" spans="1:23" ht="15.75" x14ac:dyDescent="0.25">
      <c r="B168" s="70">
        <v>3</v>
      </c>
      <c r="C168" s="84" t="s">
        <v>362</v>
      </c>
      <c r="D168" s="72" t="e">
        <f>SUM(E168:G168)</f>
        <v>#REF!</v>
      </c>
      <c r="E168" s="73">
        <v>16990</v>
      </c>
      <c r="F168" s="73" t="e">
        <f>'[2]13. Sociálna starostlivosť'!#REF!</f>
        <v>#REF!</v>
      </c>
      <c r="G168" s="74" t="e">
        <f>'[2]13. Sociálna starostlivosť'!#REF!</f>
        <v>#REF!</v>
      </c>
      <c r="H168" s="72">
        <f>SUM(I168:K168)</f>
        <v>19910</v>
      </c>
      <c r="I168" s="73">
        <v>19910</v>
      </c>
      <c r="J168" s="73">
        <v>0</v>
      </c>
      <c r="K168" s="75">
        <v>0</v>
      </c>
      <c r="L168" s="76" t="e">
        <f>SUM(M168:O168)</f>
        <v>#REF!</v>
      </c>
      <c r="M168" s="73">
        <v>20980</v>
      </c>
      <c r="N168" s="73" t="e">
        <f>'[2]13. Sociálna starostlivosť'!#REF!</f>
        <v>#REF!</v>
      </c>
      <c r="O168" s="75" t="e">
        <f>'[2]13. Sociálna starostlivosť'!#REF!</f>
        <v>#REF!</v>
      </c>
      <c r="P168" s="214">
        <v>6990</v>
      </c>
      <c r="Q168" s="217">
        <v>6990</v>
      </c>
      <c r="R168" s="217">
        <v>0</v>
      </c>
      <c r="S168" s="218">
        <v>0</v>
      </c>
      <c r="T168" s="76" t="e">
        <f>SUM(U168:W168)</f>
        <v>#REF!</v>
      </c>
      <c r="U168" s="73">
        <f>'[2]13. Sociálna starostlivosť'!$H$43</f>
        <v>0</v>
      </c>
      <c r="V168" s="73" t="e">
        <f>'[2]13. Sociálna starostlivosť'!$I$43</f>
        <v>#REF!</v>
      </c>
      <c r="W168" s="75" t="e">
        <f>'[2]13. Sociálna starostlivosť'!$J$43</f>
        <v>#REF!</v>
      </c>
    </row>
    <row r="169" spans="1:23" ht="15.75" x14ac:dyDescent="0.25">
      <c r="B169" s="193" t="s">
        <v>363</v>
      </c>
      <c r="C169" s="184" t="s">
        <v>364</v>
      </c>
      <c r="D169" s="171" t="e">
        <f>SUM(E169:G169)</f>
        <v>#REF!</v>
      </c>
      <c r="E169" s="172">
        <v>5720</v>
      </c>
      <c r="F169" s="172" t="e">
        <f>'[2]13. Sociálna starostlivosť'!#REF!</f>
        <v>#REF!</v>
      </c>
      <c r="G169" s="173" t="e">
        <f>'[2]13. Sociálna starostlivosť'!#REF!</f>
        <v>#REF!</v>
      </c>
      <c r="H169" s="171">
        <f>SUM(I169:K169)</f>
        <v>6280</v>
      </c>
      <c r="I169" s="172">
        <v>6280</v>
      </c>
      <c r="J169" s="172">
        <v>0</v>
      </c>
      <c r="K169" s="174">
        <v>0</v>
      </c>
      <c r="L169" s="175" t="e">
        <f>SUM(M169:O169)</f>
        <v>#REF!</v>
      </c>
      <c r="M169" s="172">
        <v>6250</v>
      </c>
      <c r="N169" s="172" t="e">
        <f>'[2]13. Sociálna starostlivosť'!#REF!</f>
        <v>#REF!</v>
      </c>
      <c r="O169" s="174" t="e">
        <f>'[2]13. Sociálna starostlivosť'!#REF!</f>
        <v>#REF!</v>
      </c>
      <c r="P169" s="214">
        <v>6250</v>
      </c>
      <c r="Q169" s="215">
        <v>6250</v>
      </c>
      <c r="R169" s="215">
        <v>0</v>
      </c>
      <c r="S169" s="216">
        <v>0</v>
      </c>
      <c r="T169" s="175" t="e">
        <f>SUM(U169:W169)</f>
        <v>#REF!</v>
      </c>
      <c r="U169" s="172">
        <f>'[2]13. Sociálna starostlivosť'!$H$44</f>
        <v>0</v>
      </c>
      <c r="V169" s="172" t="e">
        <f>'[2]13. Sociálna starostlivosť'!$I$44</f>
        <v>#REF!</v>
      </c>
      <c r="W169" s="174" t="e">
        <f>'[2]13. Sociálna starostlivosť'!$J$44</f>
        <v>#REF!</v>
      </c>
    </row>
    <row r="170" spans="1:23" ht="16.5" x14ac:dyDescent="0.3">
      <c r="A170" s="85"/>
      <c r="B170" s="193" t="s">
        <v>365</v>
      </c>
      <c r="C170" s="189" t="s">
        <v>366</v>
      </c>
      <c r="D170" s="171" t="e">
        <f>SUM(E170:G170)</f>
        <v>#REF!</v>
      </c>
      <c r="E170" s="172">
        <v>11274</v>
      </c>
      <c r="F170" s="172" t="e">
        <f>'[2]13. Sociálna starostlivosť'!#REF!</f>
        <v>#REF!</v>
      </c>
      <c r="G170" s="173" t="e">
        <f>'[2]13. Sociálna starostlivosť'!#REF!</f>
        <v>#REF!</v>
      </c>
      <c r="H170" s="171">
        <f>SUM(I170:K170)</f>
        <v>10658.49</v>
      </c>
      <c r="I170" s="172">
        <v>10658.49</v>
      </c>
      <c r="J170" s="172">
        <v>0</v>
      </c>
      <c r="K170" s="174">
        <v>0</v>
      </c>
      <c r="L170" s="175" t="e">
        <f>SUM(M170:O170)</f>
        <v>#REF!</v>
      </c>
      <c r="M170" s="172" t="e">
        <f>'[2]13. Sociálna starostlivosť'!#REF!</f>
        <v>#REF!</v>
      </c>
      <c r="N170" s="172" t="e">
        <f>'[2]13. Sociálna starostlivosť'!#REF!</f>
        <v>#REF!</v>
      </c>
      <c r="O170" s="174" t="e">
        <f>'[2]13. Sociálna starostlivosť'!#REF!</f>
        <v>#REF!</v>
      </c>
      <c r="P170" s="214">
        <v>10946.4</v>
      </c>
      <c r="Q170" s="215">
        <v>10946.4</v>
      </c>
      <c r="R170" s="215">
        <v>0</v>
      </c>
      <c r="S170" s="216">
        <v>0</v>
      </c>
      <c r="T170" s="175">
        <f>SUM(U170:W170)</f>
        <v>16468</v>
      </c>
      <c r="U170" s="172">
        <f>'[2]13. Sociálna starostlivosť'!$H$45</f>
        <v>16468</v>
      </c>
      <c r="V170" s="172">
        <f>'[2]13. Sociálna starostlivosť'!$I$45</f>
        <v>0</v>
      </c>
      <c r="W170" s="174">
        <f>'[2]13. Sociálna starostlivosť'!$J$45</f>
        <v>0</v>
      </c>
    </row>
    <row r="171" spans="1:23" ht="15.75" x14ac:dyDescent="0.25">
      <c r="B171" s="193" t="s">
        <v>367</v>
      </c>
      <c r="C171" s="184" t="s">
        <v>368</v>
      </c>
      <c r="D171" s="171" t="e">
        <f>SUM(D172:D172)</f>
        <v>#REF!</v>
      </c>
      <c r="E171" s="172">
        <f>SUM(E172:E172)</f>
        <v>35699</v>
      </c>
      <c r="F171" s="172" t="e">
        <f>SUM(F172:F172)</f>
        <v>#REF!</v>
      </c>
      <c r="G171" s="173" t="e">
        <f t="shared" ref="G171:W171" si="79">SUM(G172)</f>
        <v>#REF!</v>
      </c>
      <c r="H171" s="171">
        <f t="shared" si="79"/>
        <v>11959.49</v>
      </c>
      <c r="I171" s="172">
        <f t="shared" si="79"/>
        <v>11959.49</v>
      </c>
      <c r="J171" s="172">
        <f t="shared" si="79"/>
        <v>0</v>
      </c>
      <c r="K171" s="174">
        <f t="shared" si="79"/>
        <v>0</v>
      </c>
      <c r="L171" s="175" t="e">
        <f t="shared" si="79"/>
        <v>#REF!</v>
      </c>
      <c r="M171" s="172" t="e">
        <f t="shared" si="79"/>
        <v>#REF!</v>
      </c>
      <c r="N171" s="172" t="e">
        <f t="shared" si="79"/>
        <v>#REF!</v>
      </c>
      <c r="O171" s="174" t="e">
        <f t="shared" si="79"/>
        <v>#REF!</v>
      </c>
      <c r="P171" s="214">
        <v>4445.47</v>
      </c>
      <c r="Q171" s="215">
        <v>4445.47</v>
      </c>
      <c r="R171" s="215">
        <v>0</v>
      </c>
      <c r="S171" s="216">
        <v>0</v>
      </c>
      <c r="T171" s="175" t="e">
        <f t="shared" si="79"/>
        <v>#REF!</v>
      </c>
      <c r="U171" s="172">
        <f t="shared" si="79"/>
        <v>150</v>
      </c>
      <c r="V171" s="172" t="e">
        <f t="shared" si="79"/>
        <v>#REF!</v>
      </c>
      <c r="W171" s="174" t="e">
        <f t="shared" si="79"/>
        <v>#REF!</v>
      </c>
    </row>
    <row r="172" spans="1:23" ht="15.75" x14ac:dyDescent="0.25">
      <c r="B172" s="70">
        <v>1</v>
      </c>
      <c r="C172" s="84" t="s">
        <v>369</v>
      </c>
      <c r="D172" s="72" t="e">
        <f>SUM(E172:G172)</f>
        <v>#REF!</v>
      </c>
      <c r="E172" s="73">
        <v>35699</v>
      </c>
      <c r="F172" s="73" t="e">
        <f>'[2]13. Sociálna starostlivosť'!#REF!</f>
        <v>#REF!</v>
      </c>
      <c r="G172" s="74" t="e">
        <f>'[2]13. Sociálna starostlivosť'!#REF!</f>
        <v>#REF!</v>
      </c>
      <c r="H172" s="72">
        <f>SUM(I172:K172)</f>
        <v>11959.49</v>
      </c>
      <c r="I172" s="73">
        <v>11959.49</v>
      </c>
      <c r="J172" s="73">
        <v>0</v>
      </c>
      <c r="K172" s="75">
        <v>0</v>
      </c>
      <c r="L172" s="76" t="e">
        <f>SUM(M172:O172)</f>
        <v>#REF!</v>
      </c>
      <c r="M172" s="73" t="e">
        <f>'[2]13. Sociálna starostlivosť'!#REF!</f>
        <v>#REF!</v>
      </c>
      <c r="N172" s="73" t="e">
        <f>'[2]13. Sociálna starostlivosť'!#REF!</f>
        <v>#REF!</v>
      </c>
      <c r="O172" s="75" t="e">
        <f>'[2]13. Sociálna starostlivosť'!#REF!</f>
        <v>#REF!</v>
      </c>
      <c r="P172" s="214">
        <v>4445.47</v>
      </c>
      <c r="Q172" s="217">
        <v>4445.47</v>
      </c>
      <c r="R172" s="217">
        <v>0</v>
      </c>
      <c r="S172" s="218">
        <v>0</v>
      </c>
      <c r="T172" s="76" t="e">
        <f>SUM(U172:W172)</f>
        <v>#REF!</v>
      </c>
      <c r="U172" s="73">
        <f>'[2]13. Sociálna starostlivosť'!$H$54</f>
        <v>150</v>
      </c>
      <c r="V172" s="73" t="e">
        <f>'[2]13. Sociálna starostlivosť'!$I$54</f>
        <v>#REF!</v>
      </c>
      <c r="W172" s="75" t="e">
        <f>'[2]13. Sociálna starostlivosť'!$J$54</f>
        <v>#REF!</v>
      </c>
    </row>
    <row r="173" spans="1:23" ht="17.25" thickBot="1" x14ac:dyDescent="0.35">
      <c r="A173" s="85"/>
      <c r="B173" s="190" t="s">
        <v>370</v>
      </c>
      <c r="C173" s="191" t="s">
        <v>371</v>
      </c>
      <c r="D173" s="178" t="e">
        <f>SUM(E173:G173)</f>
        <v>#REF!</v>
      </c>
      <c r="E173" s="179">
        <v>832</v>
      </c>
      <c r="F173" s="179" t="e">
        <f>'[2]13. Sociálna starostlivosť'!#REF!</f>
        <v>#REF!</v>
      </c>
      <c r="G173" s="180" t="e">
        <f>'[2]13. Sociálna starostlivosť'!#REF!</f>
        <v>#REF!</v>
      </c>
      <c r="H173" s="178" t="e">
        <f>SUM(I173:K173)</f>
        <v>#REF!</v>
      </c>
      <c r="I173" s="179" t="e">
        <f>'[2]13. Sociálna starostlivosť'!#REF!</f>
        <v>#REF!</v>
      </c>
      <c r="J173" s="179">
        <v>0</v>
      </c>
      <c r="K173" s="188">
        <v>0</v>
      </c>
      <c r="L173" s="187" t="e">
        <f>SUM(M173:O173)</f>
        <v>#REF!</v>
      </c>
      <c r="M173" s="179" t="e">
        <f>'[2]13. Sociálna starostlivosť'!#REF!</f>
        <v>#REF!</v>
      </c>
      <c r="N173" s="179" t="e">
        <f>'[2]13. Sociálna starostlivosť'!#REF!</f>
        <v>#REF!</v>
      </c>
      <c r="O173" s="188" t="e">
        <f>'[2]13. Sociálna starostlivosť'!#REF!</f>
        <v>#REF!</v>
      </c>
      <c r="P173" s="224">
        <v>0</v>
      </c>
      <c r="Q173" s="225">
        <v>0</v>
      </c>
      <c r="R173" s="225">
        <v>0</v>
      </c>
      <c r="S173" s="226">
        <v>0</v>
      </c>
      <c r="T173" s="187" t="e">
        <f>SUM(U173:W173)</f>
        <v>#REF!</v>
      </c>
      <c r="U173" s="179">
        <f>'[2]13. Sociálna starostlivosť'!$H$75</f>
        <v>1300</v>
      </c>
      <c r="V173" s="179" t="e">
        <f>'[2]13. Sociálna starostlivosť'!$I$75</f>
        <v>#REF!</v>
      </c>
      <c r="W173" s="188" t="e">
        <f>'[2]13. Sociálna starostlivosť'!$J$75</f>
        <v>#REF!</v>
      </c>
    </row>
    <row r="174" spans="1:23" s="63" customFormat="1" ht="17.25" thickBot="1" x14ac:dyDescent="0.35">
      <c r="A174" s="93"/>
      <c r="B174" s="161" t="s">
        <v>372</v>
      </c>
      <c r="C174" s="162"/>
      <c r="D174" s="163" t="e">
        <f>SUM(E174:G174)</f>
        <v>#REF!</v>
      </c>
      <c r="E174" s="164">
        <v>303254</v>
      </c>
      <c r="F174" s="164" t="e">
        <f>'[2]14. Bývanie'!#REF!</f>
        <v>#REF!</v>
      </c>
      <c r="G174" s="165">
        <v>112360</v>
      </c>
      <c r="H174" s="166">
        <f>SUM(I174:K174)</f>
        <v>423841</v>
      </c>
      <c r="I174" s="167">
        <v>308731</v>
      </c>
      <c r="J174" s="167">
        <v>0</v>
      </c>
      <c r="K174" s="168">
        <v>115110</v>
      </c>
      <c r="L174" s="163" t="e">
        <f>SUM(M174:O174)</f>
        <v>#REF!</v>
      </c>
      <c r="M174" s="164" t="e">
        <f>'[2]14. Bývanie'!#REF!</f>
        <v>#REF!</v>
      </c>
      <c r="N174" s="164" t="e">
        <f>'[2]14. Bývanie'!#REF!</f>
        <v>#REF!</v>
      </c>
      <c r="O174" s="164" t="e">
        <f>'[2]14. Bývanie'!#REF!</f>
        <v>#REF!</v>
      </c>
      <c r="P174" s="243">
        <v>407863.46</v>
      </c>
      <c r="Q174" s="244">
        <v>289949.36</v>
      </c>
      <c r="R174" s="244">
        <v>0</v>
      </c>
      <c r="S174" s="244">
        <v>117914.1</v>
      </c>
      <c r="T174" s="163">
        <f>SUM(U174:W174)</f>
        <v>450923</v>
      </c>
      <c r="U174" s="164">
        <f>'[2]14. Bývanie'!$H$18</f>
        <v>329843</v>
      </c>
      <c r="V174" s="164">
        <f>'[2]14. Bývanie'!$I$18</f>
        <v>0</v>
      </c>
      <c r="W174" s="164">
        <f>'[2]14. Bývanie'!$J$18</f>
        <v>121080</v>
      </c>
    </row>
    <row r="175" spans="1:23" s="63" customFormat="1" ht="14.25" x14ac:dyDescent="0.2">
      <c r="A175" s="93"/>
      <c r="B175" s="154" t="s">
        <v>373</v>
      </c>
      <c r="C175" s="158"/>
      <c r="D175" s="149" t="e">
        <f t="shared" ref="D175:W175" si="80">SUM(D176:D178)</f>
        <v>#REF!</v>
      </c>
      <c r="E175" s="150" t="e">
        <f t="shared" si="80"/>
        <v>#REF!</v>
      </c>
      <c r="F175" s="150" t="e">
        <f t="shared" si="80"/>
        <v>#REF!</v>
      </c>
      <c r="G175" s="151" t="e">
        <f t="shared" si="80"/>
        <v>#REF!</v>
      </c>
      <c r="H175" s="149" t="e">
        <f t="shared" si="80"/>
        <v>#REF!</v>
      </c>
      <c r="I175" s="150">
        <f t="shared" si="80"/>
        <v>1482459.49</v>
      </c>
      <c r="J175" s="150">
        <f t="shared" si="80"/>
        <v>12620.49</v>
      </c>
      <c r="K175" s="152" t="e">
        <f t="shared" si="80"/>
        <v>#REF!</v>
      </c>
      <c r="L175" s="153" t="e">
        <f t="shared" si="80"/>
        <v>#REF!</v>
      </c>
      <c r="M175" s="150" t="e">
        <f t="shared" si="80"/>
        <v>#REF!</v>
      </c>
      <c r="N175" s="150" t="e">
        <f t="shared" si="80"/>
        <v>#REF!</v>
      </c>
      <c r="O175" s="152" t="e">
        <f t="shared" si="80"/>
        <v>#REF!</v>
      </c>
      <c r="P175" s="222">
        <v>1574450.76</v>
      </c>
      <c r="Q175" s="223">
        <v>1574450.76</v>
      </c>
      <c r="R175" s="223">
        <v>0</v>
      </c>
      <c r="S175" s="227">
        <v>0</v>
      </c>
      <c r="T175" s="153" t="e">
        <f t="shared" si="80"/>
        <v>#REF!</v>
      </c>
      <c r="U175" s="150" t="e">
        <f t="shared" si="80"/>
        <v>#REF!</v>
      </c>
      <c r="V175" s="150" t="e">
        <f t="shared" si="80"/>
        <v>#REF!</v>
      </c>
      <c r="W175" s="152" t="e">
        <f t="shared" si="80"/>
        <v>#REF!</v>
      </c>
    </row>
    <row r="176" spans="1:23" x14ac:dyDescent="0.2">
      <c r="B176" s="97"/>
      <c r="C176" s="98" t="s">
        <v>374</v>
      </c>
      <c r="D176" s="72" t="e">
        <f>SUM(E176:G176)</f>
        <v>#REF!</v>
      </c>
      <c r="E176" s="73">
        <v>57145.49</v>
      </c>
      <c r="F176" s="73">
        <v>7954</v>
      </c>
      <c r="G176" s="74" t="e">
        <f>'[2]15. Administratíva'!#REF!</f>
        <v>#REF!</v>
      </c>
      <c r="H176" s="72" t="e">
        <f>SUM(I176:K176)</f>
        <v>#REF!</v>
      </c>
      <c r="I176" s="73">
        <v>245337.49</v>
      </c>
      <c r="J176" s="73">
        <v>12620.49</v>
      </c>
      <c r="K176" s="75" t="e">
        <f>'[2]15. Administratíva'!#REF!</f>
        <v>#REF!</v>
      </c>
      <c r="L176" s="76" t="e">
        <f>SUM(M176:O176)</f>
        <v>#REF!</v>
      </c>
      <c r="M176" s="73" t="e">
        <f>'[2]15. Administratíva'!#REF!</f>
        <v>#REF!</v>
      </c>
      <c r="N176" s="73" t="e">
        <f>'[2]15. Administratíva'!#REF!</f>
        <v>#REF!</v>
      </c>
      <c r="O176" s="75" t="e">
        <f>'[2]15. Administratíva'!#REF!</f>
        <v>#REF!</v>
      </c>
      <c r="P176" s="245">
        <v>441956.04</v>
      </c>
      <c r="Q176" s="217">
        <v>441956.04</v>
      </c>
      <c r="R176" s="217">
        <v>0</v>
      </c>
      <c r="S176" s="218">
        <v>0</v>
      </c>
      <c r="T176" s="76" t="e">
        <f>SUM(U176:W176)</f>
        <v>#REF!</v>
      </c>
      <c r="U176" s="73">
        <f>'[2]15. Administratíva'!$H$89</f>
        <v>1343</v>
      </c>
      <c r="V176" s="73" t="e">
        <f>'[2]15. Administratíva'!$I$89</f>
        <v>#REF!</v>
      </c>
      <c r="W176" s="75" t="e">
        <f>'[2]15. Administratíva'!$J$89</f>
        <v>#REF!</v>
      </c>
    </row>
    <row r="177" spans="1:23" x14ac:dyDescent="0.2">
      <c r="B177" s="97"/>
      <c r="C177" s="98" t="s">
        <v>375</v>
      </c>
      <c r="D177" s="72" t="e">
        <f>SUM(E177:G177)</f>
        <v>#REF!</v>
      </c>
      <c r="E177" s="73" t="e">
        <f>'[2]15. Administratíva'!#REF!</f>
        <v>#REF!</v>
      </c>
      <c r="F177" s="73" t="e">
        <f>'[2]15. Administratíva'!#REF!</f>
        <v>#REF!</v>
      </c>
      <c r="G177" s="74">
        <v>0</v>
      </c>
      <c r="H177" s="72">
        <f>SUM(I177:K177)</f>
        <v>132775</v>
      </c>
      <c r="I177" s="73">
        <v>0</v>
      </c>
      <c r="J177" s="73">
        <v>0</v>
      </c>
      <c r="K177" s="75">
        <v>132775</v>
      </c>
      <c r="L177" s="76" t="e">
        <f>SUM(M177:O177)</f>
        <v>#REF!</v>
      </c>
      <c r="M177" s="73" t="e">
        <f>'[2]15. Administratíva'!#REF!</f>
        <v>#REF!</v>
      </c>
      <c r="N177" s="73" t="e">
        <f>'[2]15. Administratíva'!#REF!</f>
        <v>#REF!</v>
      </c>
      <c r="O177" s="75" t="e">
        <f>'[2]15. Administratíva'!#REF!</f>
        <v>#REF!</v>
      </c>
      <c r="P177" s="245">
        <v>0</v>
      </c>
      <c r="Q177" s="217">
        <v>0</v>
      </c>
      <c r="R177" s="217">
        <v>0</v>
      </c>
      <c r="S177" s="218">
        <v>0</v>
      </c>
      <c r="T177" s="76" t="e">
        <f>SUM(U177:W177)</f>
        <v>#REF!</v>
      </c>
      <c r="U177" s="73" t="e">
        <f>'[2]15. Administratíva'!$H$91</f>
        <v>#REF!</v>
      </c>
      <c r="V177" s="73" t="e">
        <f>'[2]15. Administratíva'!$I$91</f>
        <v>#REF!</v>
      </c>
      <c r="W177" s="75" t="e">
        <f>'[2]15. Administratíva'!$J$91</f>
        <v>#REF!</v>
      </c>
    </row>
    <row r="178" spans="1:23" ht="13.5" thickBot="1" x14ac:dyDescent="0.25">
      <c r="A178" s="85"/>
      <c r="B178" s="99"/>
      <c r="C178" s="100" t="s">
        <v>376</v>
      </c>
      <c r="D178" s="79" t="e">
        <f>SUM(E178:G178)</f>
        <v>#REF!</v>
      </c>
      <c r="E178" s="80">
        <v>1396287.49</v>
      </c>
      <c r="F178" s="80" t="e">
        <f>'[2]15. Administratíva'!#REF!</f>
        <v>#REF!</v>
      </c>
      <c r="G178" s="81" t="e">
        <f>'[2]15. Administratíva'!#REF!</f>
        <v>#REF!</v>
      </c>
      <c r="H178" s="79">
        <f>SUM(I178:K178)</f>
        <v>1237122</v>
      </c>
      <c r="I178" s="80">
        <v>1237122</v>
      </c>
      <c r="J178" s="80">
        <v>0</v>
      </c>
      <c r="K178" s="90">
        <v>0</v>
      </c>
      <c r="L178" s="89" t="e">
        <f>SUM(M178:O178)</f>
        <v>#REF!</v>
      </c>
      <c r="M178" s="80">
        <v>1124957</v>
      </c>
      <c r="N178" s="80" t="e">
        <f>'[2]15. Administratíva'!#REF!</f>
        <v>#REF!</v>
      </c>
      <c r="O178" s="90" t="e">
        <f>'[2]15. Administratíva'!#REF!</f>
        <v>#REF!</v>
      </c>
      <c r="P178" s="246">
        <v>1132494.72</v>
      </c>
      <c r="Q178" s="232">
        <v>1132494.72</v>
      </c>
      <c r="R178" s="232">
        <v>0</v>
      </c>
      <c r="S178" s="233">
        <v>0</v>
      </c>
      <c r="T178" s="89">
        <f>SUM(U178:W178)</f>
        <v>1303806</v>
      </c>
      <c r="U178" s="80">
        <f>'[3]15. Administratíva'!$Q$4</f>
        <v>1303806</v>
      </c>
      <c r="V178" s="80">
        <f>'[2]15. Administratíva'!$I$4</f>
        <v>0</v>
      </c>
      <c r="W178" s="90">
        <f>'[2]15. Administratíva'!$J$4</f>
        <v>0</v>
      </c>
    </row>
    <row r="181" spans="1:23" x14ac:dyDescent="0.2">
      <c r="A181" s="85"/>
    </row>
    <row r="187" spans="1:23" x14ac:dyDescent="0.2">
      <c r="A187" s="85"/>
    </row>
    <row r="188" spans="1:23" x14ac:dyDescent="0.2">
      <c r="A188" s="85"/>
    </row>
    <row r="190" spans="1:23" x14ac:dyDescent="0.2">
      <c r="A190" s="53"/>
    </row>
    <row r="191" spans="1:23" x14ac:dyDescent="0.2">
      <c r="A191" s="53"/>
    </row>
    <row r="192" spans="1:23" x14ac:dyDescent="0.2">
      <c r="A192" s="53"/>
    </row>
    <row r="193" spans="1:1" x14ac:dyDescent="0.2">
      <c r="A193" s="53"/>
    </row>
    <row r="194" spans="1:1" x14ac:dyDescent="0.2">
      <c r="A194" s="53"/>
    </row>
    <row r="195" spans="1:1" x14ac:dyDescent="0.2">
      <c r="A195" s="53"/>
    </row>
    <row r="196" spans="1:1" x14ac:dyDescent="0.2">
      <c r="A196" s="53"/>
    </row>
    <row r="197" spans="1:1" x14ac:dyDescent="0.2">
      <c r="A197" s="85"/>
    </row>
    <row r="210" spans="4:4" x14ac:dyDescent="0.2">
      <c r="D210" s="50"/>
    </row>
    <row r="211" spans="4:4" x14ac:dyDescent="0.2">
      <c r="D211" s="50"/>
    </row>
    <row r="212" spans="4:4" x14ac:dyDescent="0.2">
      <c r="D212" s="50"/>
    </row>
    <row r="213" spans="4:4" x14ac:dyDescent="0.2">
      <c r="D213" s="50"/>
    </row>
    <row r="214" spans="4:4" x14ac:dyDescent="0.2">
      <c r="D214" s="50"/>
    </row>
    <row r="215" spans="4:4" x14ac:dyDescent="0.2">
      <c r="D215" s="50"/>
    </row>
    <row r="216" spans="4:4" x14ac:dyDescent="0.2">
      <c r="D216" s="50"/>
    </row>
    <row r="217" spans="4:4" x14ac:dyDescent="0.2">
      <c r="D217" s="50"/>
    </row>
    <row r="218" spans="4:4" x14ac:dyDescent="0.2">
      <c r="D218" s="50"/>
    </row>
    <row r="219" spans="4:4" x14ac:dyDescent="0.2">
      <c r="D219" s="50"/>
    </row>
    <row r="220" spans="4:4" x14ac:dyDescent="0.2">
      <c r="D220" s="50"/>
    </row>
    <row r="221" spans="4:4" x14ac:dyDescent="0.2">
      <c r="D221" s="50"/>
    </row>
    <row r="222" spans="4:4" x14ac:dyDescent="0.2">
      <c r="D222" s="50"/>
    </row>
    <row r="223" spans="4:4" x14ac:dyDescent="0.2">
      <c r="D223" s="50"/>
    </row>
    <row r="224" spans="4:4" x14ac:dyDescent="0.2">
      <c r="D224" s="50"/>
    </row>
    <row r="225" spans="4:4" x14ac:dyDescent="0.2">
      <c r="D225" s="50"/>
    </row>
    <row r="226" spans="4:4" x14ac:dyDescent="0.2">
      <c r="D226" s="50"/>
    </row>
    <row r="227" spans="4:4" x14ac:dyDescent="0.2">
      <c r="D227" s="50"/>
    </row>
    <row r="228" spans="4:4" x14ac:dyDescent="0.2">
      <c r="D228" s="50"/>
    </row>
    <row r="229" spans="4:4" x14ac:dyDescent="0.2">
      <c r="D229" s="50"/>
    </row>
    <row r="230" spans="4:4" x14ac:dyDescent="0.2">
      <c r="D230" s="50"/>
    </row>
    <row r="231" spans="4:4" x14ac:dyDescent="0.2">
      <c r="D231" s="50"/>
    </row>
    <row r="232" spans="4:4" x14ac:dyDescent="0.2">
      <c r="D232" s="50"/>
    </row>
    <row r="233" spans="4:4" x14ac:dyDescent="0.2">
      <c r="D233" s="50"/>
    </row>
    <row r="234" spans="4:4" x14ac:dyDescent="0.2">
      <c r="D234" s="50"/>
    </row>
    <row r="235" spans="4:4" x14ac:dyDescent="0.2">
      <c r="D235" s="50"/>
    </row>
    <row r="236" spans="4:4" x14ac:dyDescent="0.2">
      <c r="D236" s="50"/>
    </row>
    <row r="237" spans="4:4" x14ac:dyDescent="0.2">
      <c r="D237" s="50"/>
    </row>
    <row r="238" spans="4:4" x14ac:dyDescent="0.2">
      <c r="D238" s="50"/>
    </row>
    <row r="239" spans="4:4" x14ac:dyDescent="0.2">
      <c r="D239" s="50"/>
    </row>
    <row r="240" spans="4:4" x14ac:dyDescent="0.2">
      <c r="D240" s="50"/>
    </row>
    <row r="241" spans="4:4" x14ac:dyDescent="0.2">
      <c r="D241" s="50"/>
    </row>
    <row r="242" spans="4:4" x14ac:dyDescent="0.2">
      <c r="D242" s="50"/>
    </row>
    <row r="243" spans="4:4" x14ac:dyDescent="0.2">
      <c r="D243" s="50"/>
    </row>
    <row r="244" spans="4:4" x14ac:dyDescent="0.2">
      <c r="D244" s="50"/>
    </row>
    <row r="245" spans="4:4" x14ac:dyDescent="0.2">
      <c r="D245" s="50"/>
    </row>
    <row r="246" spans="4:4" x14ac:dyDescent="0.2">
      <c r="D246" s="50"/>
    </row>
    <row r="247" spans="4:4" x14ac:dyDescent="0.2">
      <c r="D247" s="50"/>
    </row>
    <row r="248" spans="4:4" x14ac:dyDescent="0.2">
      <c r="D248" s="50"/>
    </row>
    <row r="249" spans="4:4" x14ac:dyDescent="0.2">
      <c r="D249" s="50"/>
    </row>
    <row r="250" spans="4:4" x14ac:dyDescent="0.2">
      <c r="D250" s="50"/>
    </row>
    <row r="251" spans="4:4" x14ac:dyDescent="0.2">
      <c r="D251" s="50"/>
    </row>
    <row r="252" spans="4:4" x14ac:dyDescent="0.2">
      <c r="D252" s="50"/>
    </row>
    <row r="253" spans="4:4" x14ac:dyDescent="0.2">
      <c r="D253" s="50"/>
    </row>
    <row r="254" spans="4:4" x14ac:dyDescent="0.2">
      <c r="D254" s="50"/>
    </row>
    <row r="255" spans="4:4" x14ac:dyDescent="0.2">
      <c r="D255" s="50"/>
    </row>
    <row r="256" spans="4:4" x14ac:dyDescent="0.2">
      <c r="D256" s="50"/>
    </row>
    <row r="257" spans="4:4" x14ac:dyDescent="0.2">
      <c r="D257" s="50"/>
    </row>
    <row r="258" spans="4:4" x14ac:dyDescent="0.2">
      <c r="D258" s="50"/>
    </row>
    <row r="259" spans="4:4" x14ac:dyDescent="0.2">
      <c r="D259" s="50"/>
    </row>
    <row r="260" spans="4:4" x14ac:dyDescent="0.2">
      <c r="D260" s="50"/>
    </row>
    <row r="261" spans="4:4" x14ac:dyDescent="0.2">
      <c r="D261" s="50"/>
    </row>
    <row r="262" spans="4:4" x14ac:dyDescent="0.2">
      <c r="D262" s="50"/>
    </row>
    <row r="263" spans="4:4" x14ac:dyDescent="0.2">
      <c r="D263" s="50"/>
    </row>
    <row r="264" spans="4:4" x14ac:dyDescent="0.2">
      <c r="D264" s="50"/>
    </row>
    <row r="265" spans="4:4" x14ac:dyDescent="0.2">
      <c r="D265" s="50"/>
    </row>
    <row r="266" spans="4:4" x14ac:dyDescent="0.2">
      <c r="D266" s="50"/>
    </row>
    <row r="267" spans="4:4" x14ac:dyDescent="0.2">
      <c r="D267" s="50"/>
    </row>
    <row r="268" spans="4:4" x14ac:dyDescent="0.2">
      <c r="D268" s="50"/>
    </row>
    <row r="269" spans="4:4" x14ac:dyDescent="0.2">
      <c r="D269" s="50"/>
    </row>
    <row r="270" spans="4:4" x14ac:dyDescent="0.2">
      <c r="D270" s="50"/>
    </row>
    <row r="271" spans="4:4" x14ac:dyDescent="0.2">
      <c r="D271" s="50"/>
    </row>
    <row r="272" spans="4:4" x14ac:dyDescent="0.2">
      <c r="D272" s="50"/>
    </row>
    <row r="273" spans="4:4" x14ac:dyDescent="0.2">
      <c r="D273" s="50"/>
    </row>
    <row r="274" spans="4:4" x14ac:dyDescent="0.2">
      <c r="D274" s="50"/>
    </row>
    <row r="275" spans="4:4" x14ac:dyDescent="0.2">
      <c r="D275" s="50"/>
    </row>
    <row r="276" spans="4:4" x14ac:dyDescent="0.2">
      <c r="D276" s="50"/>
    </row>
    <row r="277" spans="4:4" x14ac:dyDescent="0.2">
      <c r="D277" s="50"/>
    </row>
    <row r="278" spans="4:4" x14ac:dyDescent="0.2">
      <c r="D278" s="50"/>
    </row>
    <row r="279" spans="4:4" x14ac:dyDescent="0.2">
      <c r="D279" s="50"/>
    </row>
    <row r="280" spans="4:4" x14ac:dyDescent="0.2">
      <c r="D280" s="50"/>
    </row>
    <row r="281" spans="4:4" x14ac:dyDescent="0.2">
      <c r="D281" s="50"/>
    </row>
    <row r="282" spans="4:4" x14ac:dyDescent="0.2">
      <c r="D282" s="50"/>
    </row>
    <row r="283" spans="4:4" x14ac:dyDescent="0.2">
      <c r="D283" s="50"/>
    </row>
    <row r="284" spans="4:4" x14ac:dyDescent="0.2">
      <c r="D284" s="50"/>
    </row>
    <row r="285" spans="4:4" x14ac:dyDescent="0.2">
      <c r="D285" s="50"/>
    </row>
    <row r="286" spans="4:4" x14ac:dyDescent="0.2">
      <c r="D286" s="50"/>
    </row>
    <row r="287" spans="4:4" x14ac:dyDescent="0.2">
      <c r="D287" s="50"/>
    </row>
    <row r="288" spans="4:4" x14ac:dyDescent="0.2">
      <c r="D288" s="50"/>
    </row>
    <row r="289" spans="4:4" x14ac:dyDescent="0.2">
      <c r="D289" s="50"/>
    </row>
    <row r="290" spans="4:4" x14ac:dyDescent="0.2">
      <c r="D290" s="50"/>
    </row>
    <row r="291" spans="4:4" x14ac:dyDescent="0.2">
      <c r="D291" s="50"/>
    </row>
    <row r="292" spans="4:4" x14ac:dyDescent="0.2">
      <c r="D292" s="50"/>
    </row>
    <row r="293" spans="4:4" x14ac:dyDescent="0.2">
      <c r="D293" s="50"/>
    </row>
    <row r="294" spans="4:4" x14ac:dyDescent="0.2">
      <c r="D294" s="50"/>
    </row>
    <row r="295" spans="4:4" x14ac:dyDescent="0.2">
      <c r="D295" s="50"/>
    </row>
    <row r="296" spans="4:4" x14ac:dyDescent="0.2">
      <c r="D296" s="50"/>
    </row>
    <row r="297" spans="4:4" x14ac:dyDescent="0.2">
      <c r="D297" s="50"/>
    </row>
    <row r="298" spans="4:4" x14ac:dyDescent="0.2">
      <c r="D298" s="50"/>
    </row>
    <row r="299" spans="4:4" x14ac:dyDescent="0.2">
      <c r="D299" s="50"/>
    </row>
    <row r="300" spans="4:4" x14ac:dyDescent="0.2">
      <c r="D300" s="50"/>
    </row>
    <row r="301" spans="4:4" x14ac:dyDescent="0.2">
      <c r="D301" s="50"/>
    </row>
    <row r="302" spans="4:4" x14ac:dyDescent="0.2">
      <c r="D302" s="50"/>
    </row>
    <row r="303" spans="4:4" x14ac:dyDescent="0.2">
      <c r="D303" s="50"/>
    </row>
    <row r="304" spans="4:4" x14ac:dyDescent="0.2">
      <c r="D304" s="50"/>
    </row>
    <row r="305" spans="4:4" x14ac:dyDescent="0.2">
      <c r="D305" s="50"/>
    </row>
    <row r="306" spans="4:4" x14ac:dyDescent="0.2">
      <c r="D306" s="50"/>
    </row>
  </sheetData>
  <sheetProtection selectLockedCells="1" selectUnlockedCells="1"/>
  <mergeCells count="11">
    <mergeCell ref="P5:S5"/>
    <mergeCell ref="Q6:S6"/>
    <mergeCell ref="T5:W5"/>
    <mergeCell ref="U6:W6"/>
    <mergeCell ref="B6:C7"/>
    <mergeCell ref="E6:G6"/>
    <mergeCell ref="I6:K6"/>
    <mergeCell ref="M6:O6"/>
    <mergeCell ref="D5:G5"/>
    <mergeCell ref="H5:K5"/>
    <mergeCell ref="L5:O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44" firstPageNumber="0" fitToHeight="0" orientation="landscape" horizontalDpi="300" verticalDpi="300" r:id="rId1"/>
  <headerFooter alignWithMargins="0">
    <oddFooter>&amp;CStránka &amp;P&amp;R&amp;A</oddFooter>
  </headerFooter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8"/>
  <sheetViews>
    <sheetView workbookViewId="0">
      <selection sqref="A1:F1"/>
    </sheetView>
  </sheetViews>
  <sheetFormatPr defaultColWidth="19.42578125" defaultRowHeight="12.75" x14ac:dyDescent="0.2"/>
  <cols>
    <col min="1" max="1" width="34.28515625" style="101" customWidth="1"/>
    <col min="2" max="3" width="18.7109375" style="101" customWidth="1"/>
    <col min="4" max="4" width="19.42578125" style="102"/>
    <col min="5" max="5" width="24.42578125" style="102" bestFit="1" customWidth="1"/>
    <col min="6" max="6" width="24.5703125" style="102" customWidth="1"/>
    <col min="7" max="252" width="9.140625" style="101" customWidth="1"/>
    <col min="253" max="253" width="34.28515625" style="101" customWidth="1"/>
    <col min="254" max="255" width="18.7109375" style="101" customWidth="1"/>
    <col min="256" max="16384" width="19.42578125" style="101"/>
  </cols>
  <sheetData>
    <row r="1" spans="1:6" ht="15.75" customHeight="1" x14ac:dyDescent="0.25">
      <c r="A1" s="718" t="s">
        <v>392</v>
      </c>
      <c r="B1" s="718"/>
      <c r="C1" s="718"/>
      <c r="D1" s="718"/>
      <c r="E1" s="718"/>
      <c r="F1" s="718"/>
    </row>
    <row r="3" spans="1:6" x14ac:dyDescent="0.2">
      <c r="A3" s="103"/>
      <c r="B3" s="104" t="s">
        <v>0</v>
      </c>
      <c r="C3" s="104" t="s">
        <v>1</v>
      </c>
      <c r="D3" s="104" t="s">
        <v>2</v>
      </c>
      <c r="E3" s="104" t="s">
        <v>391</v>
      </c>
      <c r="F3" s="104" t="s">
        <v>387</v>
      </c>
    </row>
    <row r="4" spans="1:6" ht="15.75" x14ac:dyDescent="0.25">
      <c r="A4" s="105" t="s">
        <v>377</v>
      </c>
      <c r="B4" s="106">
        <f>'pomocná tabuľka - príjmy 2013'!B3</f>
        <v>10611235.030000001</v>
      </c>
      <c r="C4" s="106">
        <f>'pomocná tabuľka - príjmy 2013'!C3</f>
        <v>10916798.300000001</v>
      </c>
      <c r="D4" s="107">
        <f>'pomocná tabuľka - príjmy 2013'!D3</f>
        <v>11688460</v>
      </c>
      <c r="E4" s="107">
        <f>'pomocná tabuľka - príjmy 2013'!E3</f>
        <v>11192555</v>
      </c>
      <c r="F4" s="107">
        <f>'pomocná tabuľka - príjmy 2013'!F3</f>
        <v>11690737</v>
      </c>
    </row>
    <row r="5" spans="1:6" ht="15.75" x14ac:dyDescent="0.25">
      <c r="A5" s="105" t="s">
        <v>378</v>
      </c>
      <c r="B5" s="106" t="e">
        <f>'pomocná tabuľka - výdavky 2013'!E8</f>
        <v>#REF!</v>
      </c>
      <c r="C5" s="106">
        <v>10615926</v>
      </c>
      <c r="D5" s="107" t="e">
        <f>'pomocná tabuľka - výdavky 2013'!M8</f>
        <v>#REF!</v>
      </c>
      <c r="E5" s="107">
        <f>'pomocná tabuľka - výdavky 2013'!Q8</f>
        <v>10730799.140000001</v>
      </c>
      <c r="F5" s="107" t="e">
        <f>'pomocná tabuľka - výdavky 2013'!U8</f>
        <v>#REF!</v>
      </c>
    </row>
    <row r="6" spans="1:6" ht="15.75" x14ac:dyDescent="0.25">
      <c r="A6" s="105" t="s">
        <v>379</v>
      </c>
      <c r="B6" s="106" t="e">
        <f>B4-B5</f>
        <v>#REF!</v>
      </c>
      <c r="C6" s="106">
        <f>C4-C5</f>
        <v>300872.30000000075</v>
      </c>
      <c r="D6" s="107" t="e">
        <f>D4-D5</f>
        <v>#REF!</v>
      </c>
      <c r="E6" s="107">
        <f>E4-E5</f>
        <v>461755.8599999994</v>
      </c>
      <c r="F6" s="107" t="e">
        <f>F4-F5</f>
        <v>#REF!</v>
      </c>
    </row>
    <row r="7" spans="1:6" ht="15.75" x14ac:dyDescent="0.25">
      <c r="A7" s="105"/>
      <c r="B7" s="106"/>
      <c r="C7" s="106"/>
      <c r="D7" s="107"/>
      <c r="E7" s="107"/>
      <c r="F7" s="107"/>
    </row>
    <row r="8" spans="1:6" ht="15.75" x14ac:dyDescent="0.25">
      <c r="A8" s="105" t="s">
        <v>380</v>
      </c>
      <c r="B8" s="106">
        <f>'pomocná tabuľka - príjmy 2013'!B112</f>
        <v>761844.80999999994</v>
      </c>
      <c r="C8" s="106">
        <f>'pomocná tabuľka - príjmy 2013'!C112</f>
        <v>828632.72</v>
      </c>
      <c r="D8" s="107">
        <f>'pomocná tabuľka - príjmy 2013'!D112</f>
        <v>3640369</v>
      </c>
      <c r="E8" s="107">
        <f>'pomocná tabuľka - príjmy 2013'!E112</f>
        <v>735941</v>
      </c>
      <c r="F8" s="107">
        <f>'pomocná tabuľka - príjmy 2013'!F112</f>
        <v>4291701</v>
      </c>
    </row>
    <row r="9" spans="1:6" ht="15.75" x14ac:dyDescent="0.25">
      <c r="A9" s="105" t="s">
        <v>381</v>
      </c>
      <c r="B9" s="106">
        <v>1349332</v>
      </c>
      <c r="C9" s="106">
        <v>785108</v>
      </c>
      <c r="D9" s="107" t="e">
        <f>'pomocná tabuľka - výdavky 2013'!N8</f>
        <v>#REF!</v>
      </c>
      <c r="E9" s="107">
        <f>'pomocná tabuľka - výdavky 2013'!R8</f>
        <v>957999</v>
      </c>
      <c r="F9" s="107" t="e">
        <f>'pomocná tabuľka - výdavky 2013'!V8</f>
        <v>#REF!</v>
      </c>
    </row>
    <row r="10" spans="1:6" ht="15.75" x14ac:dyDescent="0.25">
      <c r="A10" s="105" t="s">
        <v>379</v>
      </c>
      <c r="B10" s="106">
        <f>B8-B9</f>
        <v>-587487.19000000006</v>
      </c>
      <c r="C10" s="106">
        <f>C8-C9</f>
        <v>43524.719999999972</v>
      </c>
      <c r="D10" s="107" t="e">
        <f>D8-D9</f>
        <v>#REF!</v>
      </c>
      <c r="E10" s="107">
        <f>E8-E9</f>
        <v>-222058</v>
      </c>
      <c r="F10" s="107" t="e">
        <f>F8-F9</f>
        <v>#REF!</v>
      </c>
    </row>
    <row r="11" spans="1:6" ht="15.75" x14ac:dyDescent="0.25">
      <c r="A11" s="105"/>
      <c r="B11" s="106"/>
      <c r="C11" s="106"/>
      <c r="D11" s="107"/>
      <c r="E11" s="107"/>
      <c r="F11" s="107"/>
    </row>
    <row r="12" spans="1:6" ht="15.75" x14ac:dyDescent="0.25">
      <c r="A12" s="105" t="s">
        <v>127</v>
      </c>
      <c r="B12" s="106">
        <f>'pomocná tabuľka - príjmy 2013'!B129</f>
        <v>1094060.6099999999</v>
      </c>
      <c r="C12" s="106">
        <f>'pomocná tabuľka - príjmy 2013'!C129</f>
        <v>353398.41</v>
      </c>
      <c r="D12" s="107">
        <f>'pomocná tabuľka - príjmy 2013'!D129</f>
        <v>574727</v>
      </c>
      <c r="E12" s="107">
        <f>'pomocná tabuľka - príjmy 2013'!E129</f>
        <v>574727</v>
      </c>
      <c r="F12" s="107">
        <f>'pomocná tabuľka - príjmy 2013'!F129</f>
        <v>476000</v>
      </c>
    </row>
    <row r="13" spans="1:6" ht="15.75" x14ac:dyDescent="0.25">
      <c r="A13" s="105" t="s">
        <v>382</v>
      </c>
      <c r="B13" s="106">
        <v>320596</v>
      </c>
      <c r="C13" s="106" t="e">
        <f>'pomocná tabuľka - výdavky 2013'!K8</f>
        <v>#REF!</v>
      </c>
      <c r="D13" s="107" t="e">
        <f>'pomocná tabuľka - výdavky 2013'!O8</f>
        <v>#REF!</v>
      </c>
      <c r="E13" s="107">
        <f>'pomocná tabuľka - výdavky 2013'!S8</f>
        <v>654683.57999999996</v>
      </c>
      <c r="F13" s="107" t="e">
        <f>'pomocná tabuľka - výdavky 2013'!W8</f>
        <v>#REF!</v>
      </c>
    </row>
    <row r="14" spans="1:6" ht="15.75" x14ac:dyDescent="0.25">
      <c r="A14" s="108" t="s">
        <v>379</v>
      </c>
      <c r="B14" s="109">
        <f>B12-B13</f>
        <v>773464.60999999987</v>
      </c>
      <c r="C14" s="109" t="e">
        <f>C12-C13</f>
        <v>#REF!</v>
      </c>
      <c r="D14" s="110" t="e">
        <f>D12-D13</f>
        <v>#REF!</v>
      </c>
      <c r="E14" s="110">
        <f>E12-E13</f>
        <v>-79956.579999999958</v>
      </c>
      <c r="F14" s="110" t="e">
        <f>F12-F13</f>
        <v>#REF!</v>
      </c>
    </row>
    <row r="15" spans="1:6" x14ac:dyDescent="0.2">
      <c r="A15" s="111"/>
      <c r="B15" s="102"/>
      <c r="C15" s="102"/>
    </row>
    <row r="16" spans="1:6" ht="18" x14ac:dyDescent="0.25">
      <c r="A16" s="112" t="s">
        <v>130</v>
      </c>
      <c r="B16" s="113">
        <f t="shared" ref="B16:D17" si="0">B4+B8+B12</f>
        <v>12467140.450000001</v>
      </c>
      <c r="C16" s="113">
        <f t="shared" si="0"/>
        <v>12098829.430000002</v>
      </c>
      <c r="D16" s="114">
        <f t="shared" si="0"/>
        <v>15903556</v>
      </c>
      <c r="E16" s="114">
        <f>E4+E8+E12</f>
        <v>12503223</v>
      </c>
      <c r="F16" s="114">
        <f>F4+F8+F12</f>
        <v>16458438</v>
      </c>
    </row>
    <row r="17" spans="1:6" ht="18" x14ac:dyDescent="0.25">
      <c r="A17" s="115" t="s">
        <v>383</v>
      </c>
      <c r="B17" s="116" t="e">
        <f t="shared" si="0"/>
        <v>#REF!</v>
      </c>
      <c r="C17" s="116" t="e">
        <f t="shared" si="0"/>
        <v>#REF!</v>
      </c>
      <c r="D17" s="117" t="e">
        <f t="shared" si="0"/>
        <v>#REF!</v>
      </c>
      <c r="E17" s="117">
        <f>E5+E9+E13</f>
        <v>12343481.720000001</v>
      </c>
      <c r="F17" s="117" t="e">
        <f>F5+F9+F13</f>
        <v>#REF!</v>
      </c>
    </row>
    <row r="18" spans="1:6" ht="18" x14ac:dyDescent="0.25">
      <c r="A18" s="118" t="s">
        <v>384</v>
      </c>
      <c r="B18" s="119" t="e">
        <f>B16-B17</f>
        <v>#REF!</v>
      </c>
      <c r="C18" s="119" t="e">
        <f>C16-C17</f>
        <v>#REF!</v>
      </c>
      <c r="D18" s="120" t="e">
        <f>D16-D17</f>
        <v>#REF!</v>
      </c>
      <c r="E18" s="120">
        <f>E16-E17</f>
        <v>159741.27999999933</v>
      </c>
      <c r="F18" s="120" t="e">
        <f>F16-F17</f>
        <v>#REF!</v>
      </c>
    </row>
  </sheetData>
  <sheetProtection selectLockedCells="1" selectUnlockedCells="1"/>
  <mergeCells count="1">
    <mergeCell ref="A1:F1"/>
  </mergeCells>
  <phoneticPr fontId="0" type="noConversion"/>
  <pageMargins left="0.78749999999999998" right="0.78749999999999998" top="0.98402777777777772" bottom="0.98402777777777772" header="0.51180555555555551" footer="0.51180555555555551"/>
  <pageSetup paperSize="9" scale="91" firstPageNumber="0" fitToHeight="0" orientation="landscape" horizontalDpi="300" verticalDpi="300" r:id="rId1"/>
  <headerFooter alignWithMargins="0"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9"/>
  <sheetViews>
    <sheetView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C1"/>
    </sheetView>
  </sheetViews>
  <sheetFormatPr defaultColWidth="34.28515625" defaultRowHeight="12.75" x14ac:dyDescent="0.2"/>
  <cols>
    <col min="1" max="1" width="59.42578125" style="101" bestFit="1" customWidth="1"/>
    <col min="2" max="3" width="22.140625" style="101" customWidth="1"/>
    <col min="4" max="4" width="15.5703125" style="597" customWidth="1"/>
    <col min="5" max="11" width="15.5703125" style="101" customWidth="1"/>
    <col min="12" max="244" width="9.140625" style="101" customWidth="1"/>
    <col min="245" max="16384" width="34.28515625" style="101"/>
  </cols>
  <sheetData>
    <row r="1" spans="1:3" ht="20.25" x14ac:dyDescent="0.3">
      <c r="A1" s="721" t="s">
        <v>623</v>
      </c>
      <c r="B1" s="721"/>
      <c r="C1" s="721"/>
    </row>
    <row r="2" spans="1:3" ht="13.5" thickBot="1" x14ac:dyDescent="0.25"/>
    <row r="3" spans="1:3" ht="36.75" thickBot="1" x14ac:dyDescent="0.3">
      <c r="A3" s="326" t="s">
        <v>401</v>
      </c>
      <c r="B3" s="398" t="s">
        <v>625</v>
      </c>
      <c r="C3" s="398" t="s">
        <v>628</v>
      </c>
    </row>
    <row r="4" spans="1:3" ht="20.25" customHeight="1" x14ac:dyDescent="0.25">
      <c r="A4" s="325" t="s">
        <v>402</v>
      </c>
      <c r="B4" s="399">
        <f>'príjmy '!B3</f>
        <v>28842200</v>
      </c>
      <c r="C4" s="399">
        <f>'príjmy '!C3</f>
        <v>5066710.46</v>
      </c>
    </row>
    <row r="5" spans="1:3" ht="21.75" customHeight="1" x14ac:dyDescent="0.25">
      <c r="A5" s="105" t="s">
        <v>403</v>
      </c>
      <c r="B5" s="400">
        <f>'výdavky '!E6</f>
        <v>28353615</v>
      </c>
      <c r="C5" s="400">
        <f>'výdavky '!I6</f>
        <v>5160527.379999998</v>
      </c>
    </row>
    <row r="6" spans="1:3" ht="21" customHeight="1" x14ac:dyDescent="0.25">
      <c r="A6" s="105" t="s">
        <v>379</v>
      </c>
      <c r="B6" s="400">
        <f t="shared" ref="B6:C6" si="0">B4-B5</f>
        <v>488585</v>
      </c>
      <c r="C6" s="400">
        <f t="shared" si="0"/>
        <v>-93816.919999998063</v>
      </c>
    </row>
    <row r="7" spans="1:3" ht="18" x14ac:dyDescent="0.25">
      <c r="A7" s="105"/>
      <c r="B7" s="400"/>
      <c r="C7" s="400"/>
    </row>
    <row r="8" spans="1:3" ht="21.75" customHeight="1" x14ac:dyDescent="0.25">
      <c r="A8" s="105" t="s">
        <v>396</v>
      </c>
      <c r="B8" s="400">
        <f>'príjmy '!B84</f>
        <v>3211215</v>
      </c>
      <c r="C8" s="400">
        <f>'príjmy '!C84</f>
        <v>5000</v>
      </c>
    </row>
    <row r="9" spans="1:3" ht="21" customHeight="1" x14ac:dyDescent="0.25">
      <c r="A9" s="105" t="s">
        <v>397</v>
      </c>
      <c r="B9" s="400">
        <f>'výdavky '!F6</f>
        <v>3230350</v>
      </c>
      <c r="C9" s="400">
        <f>'výdavky '!J6</f>
        <v>177947.33000000002</v>
      </c>
    </row>
    <row r="10" spans="1:3" ht="21.75" customHeight="1" x14ac:dyDescent="0.25">
      <c r="A10" s="105" t="s">
        <v>379</v>
      </c>
      <c r="B10" s="400">
        <f t="shared" ref="B10:C10" si="1">B8-B9</f>
        <v>-19135</v>
      </c>
      <c r="C10" s="400">
        <f t="shared" si="1"/>
        <v>-172947.33000000002</v>
      </c>
    </row>
    <row r="11" spans="1:3" ht="18" x14ac:dyDescent="0.25">
      <c r="A11" s="105"/>
      <c r="B11" s="400"/>
      <c r="C11" s="400"/>
    </row>
    <row r="12" spans="1:3" ht="22.5" customHeight="1" x14ac:dyDescent="0.25">
      <c r="A12" s="105" t="s">
        <v>398</v>
      </c>
      <c r="B12" s="400">
        <f>'príjmy '!B95</f>
        <v>809750</v>
      </c>
      <c r="C12" s="400">
        <f>'príjmy '!C95</f>
        <v>146684.62</v>
      </c>
    </row>
    <row r="13" spans="1:3" ht="22.5" customHeight="1" x14ac:dyDescent="0.25">
      <c r="A13" s="105" t="s">
        <v>399</v>
      </c>
      <c r="B13" s="400">
        <f>'výdavky '!G6</f>
        <v>1279200</v>
      </c>
      <c r="C13" s="400">
        <f>'výdavky '!K6</f>
        <v>38074.9</v>
      </c>
    </row>
    <row r="14" spans="1:3" ht="18.75" thickBot="1" x14ac:dyDescent="0.3">
      <c r="A14" s="108" t="s">
        <v>379</v>
      </c>
      <c r="B14" s="401">
        <f t="shared" ref="B14:C14" si="2">B12-B13</f>
        <v>-469450</v>
      </c>
      <c r="C14" s="401">
        <f t="shared" si="2"/>
        <v>108609.72</v>
      </c>
    </row>
    <row r="15" spans="1:3" ht="13.5" thickBot="1" x14ac:dyDescent="0.25">
      <c r="A15" s="111"/>
      <c r="B15" s="338"/>
      <c r="C15" s="338"/>
    </row>
    <row r="16" spans="1:3" ht="22.5" customHeight="1" x14ac:dyDescent="0.3">
      <c r="A16" s="255" t="s">
        <v>130</v>
      </c>
      <c r="B16" s="402">
        <f t="shared" ref="B16:C16" si="3">B4+B8+B12</f>
        <v>32863165</v>
      </c>
      <c r="C16" s="402">
        <f t="shared" si="3"/>
        <v>5218395.08</v>
      </c>
    </row>
    <row r="17" spans="1:3" ht="27.75" customHeight="1" thickBot="1" x14ac:dyDescent="0.35">
      <c r="A17" s="323" t="s">
        <v>383</v>
      </c>
      <c r="B17" s="403">
        <f t="shared" ref="B17:C17" si="4">B5+B9+B13</f>
        <v>32863165</v>
      </c>
      <c r="C17" s="403">
        <f t="shared" si="4"/>
        <v>5376549.6099999985</v>
      </c>
    </row>
    <row r="18" spans="1:3" ht="27" customHeight="1" thickBot="1" x14ac:dyDescent="0.35">
      <c r="A18" s="324" t="s">
        <v>384</v>
      </c>
      <c r="B18" s="404">
        <f t="shared" ref="B18:C18" si="5">B16-B17</f>
        <v>0</v>
      </c>
      <c r="C18" s="404">
        <f t="shared" si="5"/>
        <v>-158154.5299999984</v>
      </c>
    </row>
    <row r="19" spans="1:3" x14ac:dyDescent="0.2">
      <c r="B19" s="338"/>
      <c r="C19" s="338"/>
    </row>
    <row r="20" spans="1:3" ht="13.5" thickBot="1" x14ac:dyDescent="0.25">
      <c r="B20" s="338"/>
      <c r="C20" s="338"/>
    </row>
    <row r="21" spans="1:3" ht="20.25" x14ac:dyDescent="0.3">
      <c r="A21" s="320" t="s">
        <v>423</v>
      </c>
      <c r="B21" s="405">
        <f t="shared" ref="B21:C21" si="6">B4+B8</f>
        <v>32053415</v>
      </c>
      <c r="C21" s="405">
        <f t="shared" si="6"/>
        <v>5071710.46</v>
      </c>
    </row>
    <row r="22" spans="1:3" ht="21" thickBot="1" x14ac:dyDescent="0.35">
      <c r="A22" s="321" t="s">
        <v>424</v>
      </c>
      <c r="B22" s="406">
        <f t="shared" ref="B22:C22" si="7">B5+B9</f>
        <v>31583965</v>
      </c>
      <c r="C22" s="406">
        <f t="shared" si="7"/>
        <v>5338474.7099999981</v>
      </c>
    </row>
    <row r="23" spans="1:3" ht="21" thickBot="1" x14ac:dyDescent="0.35">
      <c r="A23" s="322" t="s">
        <v>410</v>
      </c>
      <c r="B23" s="407">
        <f t="shared" ref="B23:C23" si="8">B21-B22</f>
        <v>469450</v>
      </c>
      <c r="C23" s="407">
        <f t="shared" si="8"/>
        <v>-266764.24999999814</v>
      </c>
    </row>
    <row r="24" spans="1:3" ht="18.75" thickBot="1" x14ac:dyDescent="0.3">
      <c r="A24" s="256"/>
      <c r="B24" s="338"/>
      <c r="C24" s="338"/>
    </row>
    <row r="25" spans="1:3" ht="32.25" thickBot="1" x14ac:dyDescent="0.3">
      <c r="A25" s="505" t="s">
        <v>420</v>
      </c>
      <c r="B25" s="570" t="s">
        <v>625</v>
      </c>
      <c r="C25" s="570" t="s">
        <v>628</v>
      </c>
    </row>
    <row r="26" spans="1:3" ht="18" x14ac:dyDescent="0.25">
      <c r="A26" s="506" t="s">
        <v>5</v>
      </c>
      <c r="B26" s="571">
        <f>'príjmy '!B4</f>
        <v>12060000</v>
      </c>
      <c r="C26" s="571">
        <f>'príjmy '!C4</f>
        <v>1755050.73</v>
      </c>
    </row>
    <row r="27" spans="1:3" ht="18" x14ac:dyDescent="0.25">
      <c r="A27" s="507" t="s">
        <v>587</v>
      </c>
      <c r="B27" s="572">
        <f>'príjmy '!B18+'príjmy '!B29+'príjmy '!B52+'príjmy '!B85</f>
        <v>4896500</v>
      </c>
      <c r="C27" s="572">
        <f>'príjmy '!C18+'príjmy '!C29+'príjmy '!C52+'príjmy '!C85</f>
        <v>629824.81999999995</v>
      </c>
    </row>
    <row r="28" spans="1:3" ht="18" x14ac:dyDescent="0.25">
      <c r="A28" s="507" t="s">
        <v>588</v>
      </c>
      <c r="B28" s="572">
        <f>'príjmy '!B61+'príjmy '!B89</f>
        <v>15096915</v>
      </c>
      <c r="C28" s="572">
        <f>'príjmy '!C61+'príjmy '!C89</f>
        <v>2686834.91</v>
      </c>
    </row>
    <row r="29" spans="1:3" ht="18" x14ac:dyDescent="0.25">
      <c r="A29" s="507" t="s">
        <v>589</v>
      </c>
      <c r="B29" s="572">
        <f>'príjmy '!B96+'príjmy '!B97+'príjmy '!B98</f>
        <v>239750</v>
      </c>
      <c r="C29" s="572">
        <f>'príjmy '!C96+'príjmy '!C97+'príjmy '!C98</f>
        <v>146684.62</v>
      </c>
    </row>
    <row r="30" spans="1:3" ht="18" x14ac:dyDescent="0.25">
      <c r="A30" s="507" t="s">
        <v>590</v>
      </c>
      <c r="B30" s="572">
        <f>'príjmy '!B99+'príjmy '!B100</f>
        <v>570000</v>
      </c>
      <c r="C30" s="572">
        <f>'príjmy '!C99+'príjmy '!C100</f>
        <v>0</v>
      </c>
    </row>
    <row r="31" spans="1:3" ht="18" x14ac:dyDescent="0.25">
      <c r="A31" s="507" t="s">
        <v>591</v>
      </c>
      <c r="B31" s="572">
        <f>B5</f>
        <v>28353615</v>
      </c>
      <c r="C31" s="572">
        <f>C5</f>
        <v>5160527.379999998</v>
      </c>
    </row>
    <row r="32" spans="1:3" ht="18" x14ac:dyDescent="0.25">
      <c r="A32" s="507" t="s">
        <v>592</v>
      </c>
      <c r="B32" s="572">
        <f t="shared" ref="B32:C32" si="9">B9</f>
        <v>3230350</v>
      </c>
      <c r="C32" s="572">
        <f t="shared" si="9"/>
        <v>177947.33000000002</v>
      </c>
    </row>
    <row r="33" spans="1:15" ht="18.75" thickBot="1" x14ac:dyDescent="0.3">
      <c r="A33" s="508" t="s">
        <v>593</v>
      </c>
      <c r="B33" s="573">
        <f t="shared" ref="B33:C33" si="10">B13</f>
        <v>1279200</v>
      </c>
      <c r="C33" s="573">
        <f t="shared" si="10"/>
        <v>38074.9</v>
      </c>
    </row>
    <row r="34" spans="1:15" ht="13.5" thickBot="1" x14ac:dyDescent="0.25">
      <c r="A34" s="719"/>
      <c r="B34" s="338"/>
      <c r="C34" s="338"/>
    </row>
    <row r="35" spans="1:15" ht="32.25" thickBot="1" x14ac:dyDescent="0.3">
      <c r="A35" s="720"/>
      <c r="B35" s="570" t="s">
        <v>625</v>
      </c>
      <c r="C35" s="570" t="s">
        <v>628</v>
      </c>
    </row>
    <row r="36" spans="1:15" ht="18" x14ac:dyDescent="0.25">
      <c r="A36" s="509" t="s">
        <v>436</v>
      </c>
      <c r="B36" s="574">
        <f t="shared" ref="B36:C36" si="11">B26+B27+B28+B29+B30</f>
        <v>32863165</v>
      </c>
      <c r="C36" s="574">
        <f t="shared" si="11"/>
        <v>5218395.08</v>
      </c>
    </row>
    <row r="37" spans="1:15" ht="18" x14ac:dyDescent="0.25">
      <c r="A37" s="510" t="s">
        <v>437</v>
      </c>
      <c r="B37" s="575">
        <f t="shared" ref="B37:C37" si="12">B31+B32+B33</f>
        <v>32863165</v>
      </c>
      <c r="C37" s="575">
        <f t="shared" si="12"/>
        <v>5376549.6099999985</v>
      </c>
    </row>
    <row r="38" spans="1:15" ht="18.75" thickBot="1" x14ac:dyDescent="0.3">
      <c r="A38" s="511" t="s">
        <v>379</v>
      </c>
      <c r="B38" s="576">
        <f t="shared" ref="B38:C38" si="13">B36-B37</f>
        <v>0</v>
      </c>
      <c r="C38" s="576">
        <f t="shared" si="13"/>
        <v>-158154.5299999984</v>
      </c>
      <c r="E38" s="335"/>
      <c r="F38" s="335"/>
      <c r="G38" s="335"/>
      <c r="H38" s="335"/>
      <c r="I38" s="335"/>
      <c r="J38" s="335"/>
      <c r="K38" s="335"/>
    </row>
    <row r="42" spans="1:15" x14ac:dyDescent="0.2">
      <c r="O42" s="102"/>
    </row>
    <row r="49" ht="58.5" customHeight="1" x14ac:dyDescent="0.2"/>
  </sheetData>
  <sheetProtection selectLockedCells="1" selectUnlockedCells="1"/>
  <mergeCells count="2">
    <mergeCell ref="A34:A35"/>
    <mergeCell ref="A1:C1"/>
  </mergeCells>
  <phoneticPr fontId="0" type="noConversion"/>
  <pageMargins left="0" right="0" top="0" bottom="0" header="0.51181102362204722" footer="0.51181102362204722"/>
  <pageSetup paperSize="9" scale="46" firstPageNumber="0" fitToHeight="0" orientation="landscape" verticalDpi="300" r:id="rId1"/>
  <headerFooter alignWithMargins="0"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8"/>
  <sheetViews>
    <sheetView zoomScaleNormal="100" workbookViewId="0">
      <selection sqref="A1:D1"/>
    </sheetView>
  </sheetViews>
  <sheetFormatPr defaultRowHeight="15" x14ac:dyDescent="0.25"/>
  <cols>
    <col min="1" max="1" width="11.7109375" bestFit="1" customWidth="1"/>
    <col min="2" max="2" width="41.85546875" bestFit="1" customWidth="1"/>
    <col min="3" max="3" width="17.5703125" style="1" bestFit="1" customWidth="1"/>
    <col min="4" max="4" width="16.7109375" customWidth="1"/>
  </cols>
  <sheetData>
    <row r="1" spans="1:4" ht="16.5" thickBot="1" x14ac:dyDescent="0.3">
      <c r="A1" s="724" t="s">
        <v>624</v>
      </c>
      <c r="B1" s="724"/>
      <c r="C1" s="724"/>
      <c r="D1" s="724"/>
    </row>
    <row r="2" spans="1:4" s="588" customFormat="1" ht="34.5" customHeight="1" thickBot="1" x14ac:dyDescent="0.35">
      <c r="A2" s="584" t="s">
        <v>581</v>
      </c>
      <c r="B2" s="585" t="s">
        <v>381</v>
      </c>
      <c r="C2" s="586" t="s">
        <v>631</v>
      </c>
      <c r="D2" s="587" t="s">
        <v>632</v>
      </c>
    </row>
    <row r="3" spans="1:4" ht="15.75" x14ac:dyDescent="0.25">
      <c r="A3" s="517" t="s">
        <v>438</v>
      </c>
      <c r="B3" s="579" t="s">
        <v>443</v>
      </c>
      <c r="C3" s="580">
        <v>50000</v>
      </c>
      <c r="D3" s="592"/>
    </row>
    <row r="4" spans="1:4" ht="15.75" x14ac:dyDescent="0.25">
      <c r="A4" s="689" t="s">
        <v>643</v>
      </c>
      <c r="B4" s="579" t="s">
        <v>644</v>
      </c>
      <c r="C4" s="580"/>
      <c r="D4" s="592"/>
    </row>
    <row r="5" spans="1:4" ht="15.75" x14ac:dyDescent="0.25">
      <c r="A5" s="722" t="s">
        <v>554</v>
      </c>
      <c r="B5" s="579" t="s">
        <v>633</v>
      </c>
      <c r="C5" s="580">
        <v>70000</v>
      </c>
      <c r="D5" s="592"/>
    </row>
    <row r="6" spans="1:4" ht="15.75" x14ac:dyDescent="0.25">
      <c r="A6" s="726"/>
      <c r="B6" s="581" t="s">
        <v>439</v>
      </c>
      <c r="C6" s="582">
        <v>115000</v>
      </c>
      <c r="D6" s="593"/>
    </row>
    <row r="7" spans="1:4" ht="15.75" x14ac:dyDescent="0.25">
      <c r="A7" s="722" t="s">
        <v>440</v>
      </c>
      <c r="B7" s="581" t="s">
        <v>549</v>
      </c>
      <c r="C7" s="582">
        <v>227000</v>
      </c>
      <c r="D7" s="593">
        <v>37816.660000000003</v>
      </c>
    </row>
    <row r="8" spans="1:4" ht="15.75" x14ac:dyDescent="0.25">
      <c r="A8" s="725"/>
      <c r="B8" s="581" t="s">
        <v>608</v>
      </c>
      <c r="C8" s="582">
        <v>1713000</v>
      </c>
      <c r="D8" s="593"/>
    </row>
    <row r="9" spans="1:4" ht="15.75" x14ac:dyDescent="0.25">
      <c r="A9" s="726"/>
      <c r="B9" s="581" t="s">
        <v>634</v>
      </c>
      <c r="C9" s="582">
        <v>12500</v>
      </c>
      <c r="D9" s="593"/>
    </row>
    <row r="10" spans="1:4" ht="15.75" x14ac:dyDescent="0.25">
      <c r="A10" s="722" t="s">
        <v>640</v>
      </c>
      <c r="B10" s="581" t="s">
        <v>645</v>
      </c>
      <c r="C10" s="582">
        <v>2154</v>
      </c>
      <c r="D10" s="593">
        <v>2153.9</v>
      </c>
    </row>
    <row r="11" spans="1:4" ht="15.75" x14ac:dyDescent="0.25">
      <c r="A11" s="725"/>
      <c r="B11" s="581" t="s">
        <v>646</v>
      </c>
      <c r="C11" s="582">
        <v>4027</v>
      </c>
      <c r="D11" s="593">
        <v>4026.77</v>
      </c>
    </row>
    <row r="12" spans="1:4" ht="15.75" x14ac:dyDescent="0.25">
      <c r="A12" s="725"/>
      <c r="B12" s="581" t="s">
        <v>620</v>
      </c>
      <c r="C12" s="582">
        <v>550000</v>
      </c>
      <c r="D12" s="593">
        <v>100000</v>
      </c>
    </row>
    <row r="13" spans="1:4" ht="15.75" x14ac:dyDescent="0.25">
      <c r="A13" s="726"/>
      <c r="B13" s="583" t="s">
        <v>603</v>
      </c>
      <c r="C13" s="582">
        <v>23819</v>
      </c>
      <c r="D13" s="593"/>
    </row>
    <row r="14" spans="1:4" ht="15.75" x14ac:dyDescent="0.25">
      <c r="A14" s="722" t="s">
        <v>605</v>
      </c>
      <c r="B14" s="583" t="s">
        <v>638</v>
      </c>
      <c r="C14" s="582">
        <v>27250</v>
      </c>
      <c r="D14" s="593"/>
    </row>
    <row r="15" spans="1:4" ht="15.75" x14ac:dyDescent="0.25">
      <c r="A15" s="725"/>
      <c r="B15" s="583" t="s">
        <v>577</v>
      </c>
      <c r="C15" s="582">
        <v>247000</v>
      </c>
      <c r="D15" s="593"/>
    </row>
    <row r="16" spans="1:4" ht="15.75" x14ac:dyDescent="0.25">
      <c r="A16" s="726"/>
      <c r="B16" s="583" t="s">
        <v>635</v>
      </c>
      <c r="C16" s="582">
        <v>111000</v>
      </c>
      <c r="D16" s="593"/>
    </row>
    <row r="17" spans="1:4" ht="15.75" x14ac:dyDescent="0.25">
      <c r="A17" s="517" t="s">
        <v>612</v>
      </c>
      <c r="B17" s="581" t="s">
        <v>613</v>
      </c>
      <c r="C17" s="582">
        <v>17600</v>
      </c>
      <c r="D17" s="593"/>
    </row>
    <row r="18" spans="1:4" ht="15.75" x14ac:dyDescent="0.25">
      <c r="A18" s="517" t="s">
        <v>594</v>
      </c>
      <c r="B18" s="581" t="s">
        <v>532</v>
      </c>
      <c r="C18" s="582">
        <v>10000</v>
      </c>
      <c r="D18" s="593"/>
    </row>
    <row r="19" spans="1:4" ht="15.75" x14ac:dyDescent="0.25">
      <c r="A19" s="722" t="s">
        <v>611</v>
      </c>
      <c r="B19" s="688" t="s">
        <v>441</v>
      </c>
      <c r="C19" s="582">
        <v>50000</v>
      </c>
      <c r="D19" s="593"/>
    </row>
    <row r="20" spans="1:4" ht="16.5" thickBot="1" x14ac:dyDescent="0.3">
      <c r="A20" s="723"/>
      <c r="B20" s="686" t="s">
        <v>639</v>
      </c>
      <c r="C20" s="687"/>
      <c r="D20" s="690">
        <v>33950</v>
      </c>
    </row>
    <row r="21" spans="1:4" s="339" customFormat="1" ht="19.5" thickBot="1" x14ac:dyDescent="0.35">
      <c r="A21" s="589"/>
      <c r="B21" s="590" t="s">
        <v>442</v>
      </c>
      <c r="C21" s="591">
        <f>SUM(C3:C20)</f>
        <v>3230350</v>
      </c>
      <c r="D21" s="691">
        <f>SUM(D3:D20)</f>
        <v>177947.33000000002</v>
      </c>
    </row>
    <row r="28" spans="1:4" s="336" customFormat="1" ht="15.75" x14ac:dyDescent="0.25">
      <c r="C28" s="518"/>
    </row>
  </sheetData>
  <mergeCells count="6">
    <mergeCell ref="A19:A20"/>
    <mergeCell ref="A1:D1"/>
    <mergeCell ref="A7:A9"/>
    <mergeCell ref="A5:A6"/>
    <mergeCell ref="A14:A16"/>
    <mergeCell ref="A10:A13"/>
  </mergeCells>
  <pageMargins left="0.7" right="0.7" top="0.75" bottom="0.75" header="0.3" footer="0.3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61"/>
  <sheetViews>
    <sheetView zoomScale="93" zoomScaleNormal="93" workbookViewId="0">
      <selection sqref="A1:W1"/>
    </sheetView>
  </sheetViews>
  <sheetFormatPr defaultRowHeight="15" x14ac:dyDescent="0.25"/>
  <cols>
    <col min="1" max="1" width="9.140625" style="463"/>
    <col min="2" max="2" width="23.42578125" style="463" bestFit="1" customWidth="1"/>
    <col min="3" max="3" width="11.28515625" style="463" bestFit="1" customWidth="1"/>
    <col min="4" max="4" width="10.28515625" style="463" bestFit="1" customWidth="1"/>
    <col min="5" max="5" width="10.42578125" style="463" customWidth="1"/>
    <col min="6" max="9" width="10" style="463" customWidth="1"/>
    <col min="10" max="10" width="11.28515625" style="463" bestFit="1" customWidth="1"/>
    <col min="11" max="11" width="23.28515625" style="463" bestFit="1" customWidth="1"/>
    <col min="12" max="12" width="9.42578125" style="463" customWidth="1"/>
    <col min="13" max="13" width="9.42578125" style="463" bestFit="1" customWidth="1"/>
    <col min="14" max="14" width="16.85546875" style="463" bestFit="1" customWidth="1"/>
    <col min="15" max="16" width="14.140625" style="463" bestFit="1" customWidth="1"/>
    <col min="17" max="18" width="12.5703125" style="463" bestFit="1" customWidth="1"/>
    <col min="19" max="23" width="13.5703125" style="463" customWidth="1"/>
    <col min="24" max="24" width="9.140625" style="463"/>
  </cols>
  <sheetData>
    <row r="1" spans="1:23" ht="16.5" customHeight="1" thickBot="1" x14ac:dyDescent="0.3">
      <c r="A1" s="730" t="s">
        <v>550</v>
      </c>
      <c r="B1" s="731"/>
      <c r="C1" s="731"/>
      <c r="D1" s="731"/>
      <c r="E1" s="731"/>
      <c r="F1" s="731"/>
      <c r="G1" s="731"/>
      <c r="H1" s="731"/>
      <c r="I1" s="731"/>
      <c r="J1" s="731"/>
      <c r="K1" s="731"/>
      <c r="L1" s="731"/>
      <c r="M1" s="731"/>
      <c r="N1" s="731"/>
      <c r="O1" s="731"/>
      <c r="P1" s="731"/>
      <c r="Q1" s="731"/>
      <c r="R1" s="731"/>
      <c r="S1" s="731"/>
      <c r="T1" s="731"/>
      <c r="U1" s="731"/>
      <c r="V1" s="731"/>
      <c r="W1" s="731"/>
    </row>
    <row r="2" spans="1:23" ht="15" customHeight="1" thickBot="1" x14ac:dyDescent="0.3">
      <c r="A2" s="788" t="s">
        <v>461</v>
      </c>
      <c r="B2" s="791" t="s">
        <v>462</v>
      </c>
      <c r="C2" s="759" t="s">
        <v>378</v>
      </c>
      <c r="D2" s="760"/>
      <c r="E2" s="760"/>
      <c r="F2" s="760"/>
      <c r="G2" s="760"/>
      <c r="H2" s="760"/>
      <c r="I2" s="760"/>
      <c r="J2" s="760"/>
      <c r="K2" s="761"/>
      <c r="L2" s="598"/>
      <c r="M2" s="537"/>
      <c r="N2" s="743" t="s">
        <v>464</v>
      </c>
      <c r="O2" s="750" t="s">
        <v>551</v>
      </c>
      <c r="P2" s="751"/>
      <c r="Q2" s="751"/>
      <c r="R2" s="752"/>
      <c r="S2" s="735" t="s">
        <v>552</v>
      </c>
      <c r="T2" s="736"/>
      <c r="U2" s="736"/>
      <c r="V2" s="736"/>
      <c r="W2" s="737"/>
    </row>
    <row r="3" spans="1:23" ht="24.75" customHeight="1" x14ac:dyDescent="0.25">
      <c r="A3" s="789"/>
      <c r="B3" s="792"/>
      <c r="C3" s="794" t="s">
        <v>465</v>
      </c>
      <c r="D3" s="795"/>
      <c r="E3" s="796"/>
      <c r="F3" s="797" t="s">
        <v>466</v>
      </c>
      <c r="G3" s="798"/>
      <c r="H3" s="799"/>
      <c r="I3" s="785" t="s">
        <v>536</v>
      </c>
      <c r="J3" s="800" t="s">
        <v>467</v>
      </c>
      <c r="K3" s="540" t="s">
        <v>468</v>
      </c>
      <c r="L3" s="772" t="s">
        <v>610</v>
      </c>
      <c r="M3" s="764" t="s">
        <v>463</v>
      </c>
      <c r="N3" s="744"/>
      <c r="O3" s="753"/>
      <c r="P3" s="754"/>
      <c r="Q3" s="754"/>
      <c r="R3" s="755"/>
      <c r="S3" s="738"/>
      <c r="T3" s="739"/>
      <c r="U3" s="739"/>
      <c r="V3" s="739"/>
      <c r="W3" s="740"/>
    </row>
    <row r="4" spans="1:23" ht="15.75" thickBot="1" x14ac:dyDescent="0.3">
      <c r="A4" s="789"/>
      <c r="B4" s="792"/>
      <c r="C4" s="803" t="s">
        <v>395</v>
      </c>
      <c r="D4" s="746" t="s">
        <v>469</v>
      </c>
      <c r="E4" s="747"/>
      <c r="F4" s="748" t="s">
        <v>470</v>
      </c>
      <c r="G4" s="770" t="s">
        <v>471</v>
      </c>
      <c r="H4" s="769" t="s">
        <v>535</v>
      </c>
      <c r="I4" s="786"/>
      <c r="J4" s="801"/>
      <c r="K4" s="778" t="s">
        <v>472</v>
      </c>
      <c r="L4" s="773"/>
      <c r="M4" s="765"/>
      <c r="N4" s="744"/>
      <c r="O4" s="753"/>
      <c r="P4" s="754"/>
      <c r="Q4" s="754"/>
      <c r="R4" s="755"/>
      <c r="S4" s="732"/>
      <c r="T4" s="733"/>
      <c r="U4" s="733"/>
      <c r="V4" s="733"/>
      <c r="W4" s="734"/>
    </row>
    <row r="5" spans="1:23" ht="43.5" customHeight="1" x14ac:dyDescent="0.25">
      <c r="A5" s="789"/>
      <c r="B5" s="792"/>
      <c r="C5" s="804"/>
      <c r="D5" s="781" t="s">
        <v>473</v>
      </c>
      <c r="E5" s="783" t="s">
        <v>474</v>
      </c>
      <c r="F5" s="748"/>
      <c r="G5" s="770"/>
      <c r="H5" s="770"/>
      <c r="I5" s="786"/>
      <c r="J5" s="801"/>
      <c r="K5" s="779"/>
      <c r="L5" s="773"/>
      <c r="M5" s="765"/>
      <c r="N5" s="744"/>
      <c r="O5" s="452" t="s">
        <v>135</v>
      </c>
      <c r="P5" s="756" t="s">
        <v>637</v>
      </c>
      <c r="Q5" s="757"/>
      <c r="R5" s="758"/>
      <c r="S5" s="464" t="s">
        <v>572</v>
      </c>
      <c r="T5" s="465" t="s">
        <v>573</v>
      </c>
      <c r="U5" s="466" t="s">
        <v>541</v>
      </c>
      <c r="V5" s="603"/>
      <c r="W5" s="603" t="s">
        <v>542</v>
      </c>
    </row>
    <row r="6" spans="1:23" ht="15" customHeight="1" thickBot="1" x14ac:dyDescent="0.3">
      <c r="A6" s="790"/>
      <c r="B6" s="793"/>
      <c r="C6" s="805"/>
      <c r="D6" s="782"/>
      <c r="E6" s="784"/>
      <c r="F6" s="749"/>
      <c r="G6" s="771"/>
      <c r="H6" s="771"/>
      <c r="I6" s="787"/>
      <c r="J6" s="802"/>
      <c r="K6" s="780"/>
      <c r="L6" s="774"/>
      <c r="M6" s="766"/>
      <c r="N6" s="745"/>
      <c r="O6" s="451" t="s">
        <v>636</v>
      </c>
      <c r="P6" s="455" t="s">
        <v>141</v>
      </c>
      <c r="Q6" s="446" t="s">
        <v>142</v>
      </c>
      <c r="R6" s="456" t="s">
        <v>546</v>
      </c>
      <c r="S6" s="732" t="s">
        <v>141</v>
      </c>
      <c r="T6" s="733"/>
      <c r="U6" s="734"/>
      <c r="V6" s="467" t="s">
        <v>547</v>
      </c>
      <c r="W6" s="468" t="s">
        <v>548</v>
      </c>
    </row>
    <row r="7" spans="1:23" ht="15.75" thickBot="1" x14ac:dyDescent="0.3">
      <c r="A7" s="416" t="s">
        <v>475</v>
      </c>
      <c r="B7" s="494"/>
      <c r="C7" s="432">
        <f>C9+C18+C25+C52</f>
        <v>10400000</v>
      </c>
      <c r="D7" s="417">
        <f>D18+D52+D9</f>
        <v>9000000</v>
      </c>
      <c r="E7" s="433">
        <f>E9+E18+E25+E52</f>
        <v>1400000</v>
      </c>
      <c r="F7" s="432">
        <f>F9+F18+F25+F8+F52</f>
        <v>2574960</v>
      </c>
      <c r="G7" s="417">
        <f>G9+G18+G25+G52</f>
        <v>860000</v>
      </c>
      <c r="H7" s="594">
        <f>H9+H18+H52</f>
        <v>500000</v>
      </c>
      <c r="I7" s="433">
        <f>I9+I18+I52</f>
        <v>780000</v>
      </c>
      <c r="J7" s="531">
        <f>J9+J18+J25+J52+J8</f>
        <v>15114960</v>
      </c>
      <c r="K7" s="531">
        <f>K9+K18+K25</f>
        <v>11357553</v>
      </c>
      <c r="L7" s="599">
        <f>L9+L18+L25</f>
        <v>0</v>
      </c>
      <c r="M7" s="433">
        <f>M9+M18+M25+M52</f>
        <v>580000</v>
      </c>
      <c r="N7" s="424">
        <f>N9+N18+N25+N52+N8</f>
        <v>15694960</v>
      </c>
      <c r="O7" s="410">
        <f>O9+O18+O25+O29+O51+O52+O53</f>
        <v>14689779</v>
      </c>
      <c r="P7" s="418">
        <f>P9+P18+P25+P29+P51+P53</f>
        <v>14683598</v>
      </c>
      <c r="Q7" s="419">
        <f>Q9+Q18+Q25+Q29+Q51</f>
        <v>6181</v>
      </c>
      <c r="R7" s="453"/>
      <c r="S7" s="418">
        <f>S9+S18+S25</f>
        <v>632400</v>
      </c>
      <c r="T7" s="419">
        <f>T9+T18+T25</f>
        <v>0</v>
      </c>
      <c r="U7" s="453">
        <f>U9+U18+U25</f>
        <v>489185</v>
      </c>
      <c r="V7" s="410"/>
      <c r="W7" s="410">
        <f>W9+W18+W25</f>
        <v>0</v>
      </c>
    </row>
    <row r="8" spans="1:23" ht="15.75" thickBot="1" x14ac:dyDescent="0.3">
      <c r="A8" s="412" t="s">
        <v>476</v>
      </c>
      <c r="B8" s="495" t="s">
        <v>477</v>
      </c>
      <c r="C8" s="503"/>
      <c r="D8" s="413"/>
      <c r="E8" s="524"/>
      <c r="F8" s="521">
        <v>6000</v>
      </c>
      <c r="G8" s="544"/>
      <c r="H8" s="543"/>
      <c r="I8" s="522"/>
      <c r="J8" s="532">
        <f>F8</f>
        <v>6000</v>
      </c>
      <c r="K8" s="541"/>
      <c r="L8" s="600"/>
      <c r="M8" s="542"/>
      <c r="N8" s="425">
        <f>J8</f>
        <v>6000</v>
      </c>
      <c r="O8" s="449"/>
      <c r="P8" s="414"/>
      <c r="Q8" s="415"/>
      <c r="R8" s="457"/>
      <c r="S8" s="469"/>
      <c r="T8" s="470"/>
      <c r="U8" s="471"/>
      <c r="V8" s="472"/>
      <c r="W8" s="472"/>
    </row>
    <row r="9" spans="1:23" ht="15.75" thickBot="1" x14ac:dyDescent="0.3">
      <c r="A9" s="376" t="s">
        <v>478</v>
      </c>
      <c r="B9" s="496" t="s">
        <v>479</v>
      </c>
      <c r="C9" s="434">
        <f>C10+C11+C12+C13+C14+C15+C16+C17</f>
        <v>2649875</v>
      </c>
      <c r="D9" s="434">
        <f>D10+D11+D12+D13+D14+D15+D16+D17</f>
        <v>2340500</v>
      </c>
      <c r="E9" s="525">
        <f t="shared" ref="E9:Q9" si="0">E10+E11+E12+E13+E14+E15+E16+E17</f>
        <v>309375</v>
      </c>
      <c r="F9" s="434">
        <f>F10+F11+F12+F13+F14+F15+F16+F17</f>
        <v>401000</v>
      </c>
      <c r="G9" s="596">
        <f t="shared" si="0"/>
        <v>217640</v>
      </c>
      <c r="H9" s="595">
        <f t="shared" si="0"/>
        <v>211085</v>
      </c>
      <c r="I9" s="435">
        <f t="shared" si="0"/>
        <v>72740</v>
      </c>
      <c r="J9" s="525">
        <f>J10+J11+J12+J13+J14+J15+J16+J17</f>
        <v>3552340</v>
      </c>
      <c r="K9" s="526">
        <f>K10+K11+K12+K13+K14+K15+K16+K17</f>
        <v>2741500</v>
      </c>
      <c r="L9" s="526">
        <f>SUM(L10:L17)</f>
        <v>0</v>
      </c>
      <c r="M9" s="435">
        <f t="shared" si="0"/>
        <v>6181</v>
      </c>
      <c r="N9" s="426">
        <f t="shared" si="0"/>
        <v>3558521</v>
      </c>
      <c r="O9" s="411">
        <f t="shared" si="0"/>
        <v>2662181</v>
      </c>
      <c r="P9" s="377">
        <f t="shared" si="0"/>
        <v>2656000</v>
      </c>
      <c r="Q9" s="378">
        <f t="shared" si="0"/>
        <v>6181</v>
      </c>
      <c r="R9" s="454"/>
      <c r="S9" s="377">
        <f>SUM(S10:S17)</f>
        <v>167000</v>
      </c>
      <c r="T9" s="378">
        <f>SUM(T10:T17)</f>
        <v>0</v>
      </c>
      <c r="U9" s="454">
        <f>SUM(U10:U17)</f>
        <v>211085</v>
      </c>
      <c r="V9" s="411"/>
      <c r="W9" s="411">
        <f>SUM(W10:W17)</f>
        <v>0</v>
      </c>
    </row>
    <row r="10" spans="1:23" x14ac:dyDescent="0.25">
      <c r="A10" s="606" t="s">
        <v>480</v>
      </c>
      <c r="B10" s="607" t="s">
        <v>481</v>
      </c>
      <c r="C10" s="608">
        <f>E10+D10</f>
        <v>293877</v>
      </c>
      <c r="D10" s="609">
        <v>269300</v>
      </c>
      <c r="E10" s="610">
        <f>21577+3000</f>
        <v>24577</v>
      </c>
      <c r="F10" s="439">
        <f>42600+4000</f>
        <v>46600</v>
      </c>
      <c r="G10" s="380">
        <v>17200</v>
      </c>
      <c r="H10" s="379">
        <v>24560</v>
      </c>
      <c r="I10" s="642">
        <v>8500</v>
      </c>
      <c r="J10" s="533">
        <f>C10+F10+G10+H10+I10</f>
        <v>390737</v>
      </c>
      <c r="K10" s="681">
        <f>F10+D10</f>
        <v>315900</v>
      </c>
      <c r="L10" s="612"/>
      <c r="M10" s="610">
        <v>2154</v>
      </c>
      <c r="N10" s="380">
        <f t="shared" ref="N10:N17" si="1">J10+M10</f>
        <v>392891</v>
      </c>
      <c r="O10" s="613">
        <f>P10+Q10</f>
        <v>318054</v>
      </c>
      <c r="P10" s="614">
        <f t="shared" ref="P10:P16" si="2">K10</f>
        <v>315900</v>
      </c>
      <c r="Q10" s="383">
        <v>2154</v>
      </c>
      <c r="R10" s="615"/>
      <c r="S10" s="614">
        <v>17200</v>
      </c>
      <c r="T10" s="381"/>
      <c r="U10" s="383">
        <v>24560</v>
      </c>
      <c r="V10" s="613"/>
      <c r="W10" s="615"/>
    </row>
    <row r="11" spans="1:23" x14ac:dyDescent="0.25">
      <c r="A11" s="616" t="s">
        <v>482</v>
      </c>
      <c r="B11" s="617" t="s">
        <v>483</v>
      </c>
      <c r="C11" s="618">
        <f t="shared" ref="C11:C17" si="3">E11+D11</f>
        <v>430032</v>
      </c>
      <c r="D11" s="382">
        <v>379130</v>
      </c>
      <c r="E11" s="437">
        <f>45277+5400+225</f>
        <v>50902</v>
      </c>
      <c r="F11" s="436">
        <f>85700+10000</f>
        <v>95700</v>
      </c>
      <c r="G11" s="427">
        <v>47940</v>
      </c>
      <c r="H11" s="379">
        <v>42340</v>
      </c>
      <c r="I11" s="642">
        <v>12350</v>
      </c>
      <c r="J11" s="533">
        <f t="shared" ref="J11:J16" si="4">C11+F11+G11+H11+I11</f>
        <v>628362</v>
      </c>
      <c r="K11" s="534">
        <f t="shared" ref="K11:K17" si="5">F11+D11</f>
        <v>474830</v>
      </c>
      <c r="L11" s="527"/>
      <c r="M11" s="437"/>
      <c r="N11" s="380">
        <f t="shared" si="1"/>
        <v>628362</v>
      </c>
      <c r="O11" s="620">
        <f t="shared" ref="O11:O17" si="6">P11+Q11</f>
        <v>474830</v>
      </c>
      <c r="P11" s="621">
        <f>K11</f>
        <v>474830</v>
      </c>
      <c r="Q11" s="383"/>
      <c r="R11" s="622"/>
      <c r="S11" s="621">
        <v>35700</v>
      </c>
      <c r="T11" s="383"/>
      <c r="U11" s="383">
        <v>42340</v>
      </c>
      <c r="V11" s="620"/>
      <c r="W11" s="622"/>
    </row>
    <row r="12" spans="1:23" x14ac:dyDescent="0.25">
      <c r="A12" s="616" t="s">
        <v>484</v>
      </c>
      <c r="B12" s="617" t="s">
        <v>485</v>
      </c>
      <c r="C12" s="618">
        <f t="shared" si="3"/>
        <v>727096</v>
      </c>
      <c r="D12" s="382">
        <v>638400</v>
      </c>
      <c r="E12" s="437">
        <f>81046+7650</f>
        <v>88696</v>
      </c>
      <c r="F12" s="436">
        <f>83600+9000</f>
        <v>92600</v>
      </c>
      <c r="G12" s="427">
        <v>45600</v>
      </c>
      <c r="H12" s="379">
        <v>55360</v>
      </c>
      <c r="I12" s="642">
        <v>25050</v>
      </c>
      <c r="J12" s="533">
        <f t="shared" si="4"/>
        <v>945706</v>
      </c>
      <c r="K12" s="534">
        <f t="shared" si="5"/>
        <v>731000</v>
      </c>
      <c r="L12" s="527"/>
      <c r="M12" s="437"/>
      <c r="N12" s="380">
        <f>J12+M12+L12</f>
        <v>945706</v>
      </c>
      <c r="O12" s="620">
        <f t="shared" si="6"/>
        <v>731000</v>
      </c>
      <c r="P12" s="621">
        <f t="shared" si="2"/>
        <v>731000</v>
      </c>
      <c r="Q12" s="383"/>
      <c r="R12" s="622"/>
      <c r="S12" s="621">
        <v>45600</v>
      </c>
      <c r="T12" s="383"/>
      <c r="U12" s="383">
        <v>55360</v>
      </c>
      <c r="V12" s="620"/>
      <c r="W12" s="622"/>
    </row>
    <row r="13" spans="1:23" x14ac:dyDescent="0.25">
      <c r="A13" s="616" t="s">
        <v>486</v>
      </c>
      <c r="B13" s="617" t="s">
        <v>487</v>
      </c>
      <c r="C13" s="618">
        <f t="shared" si="3"/>
        <v>0</v>
      </c>
      <c r="D13" s="382"/>
      <c r="E13" s="437">
        <v>0</v>
      </c>
      <c r="F13" s="436">
        <v>0</v>
      </c>
      <c r="G13" s="427">
        <v>0</v>
      </c>
      <c r="H13" s="379">
        <f t="shared" ref="H13" si="7">U13+W13</f>
        <v>0</v>
      </c>
      <c r="I13" s="642"/>
      <c r="J13" s="533">
        <f t="shared" si="4"/>
        <v>0</v>
      </c>
      <c r="K13" s="534">
        <f t="shared" si="5"/>
        <v>0</v>
      </c>
      <c r="L13" s="527"/>
      <c r="M13" s="437"/>
      <c r="N13" s="380">
        <f t="shared" si="1"/>
        <v>0</v>
      </c>
      <c r="O13" s="623">
        <f t="shared" si="6"/>
        <v>0</v>
      </c>
      <c r="P13" s="621">
        <f t="shared" si="2"/>
        <v>0</v>
      </c>
      <c r="Q13" s="383"/>
      <c r="R13" s="622"/>
      <c r="S13" s="621"/>
      <c r="T13" s="383"/>
      <c r="U13" s="383"/>
      <c r="V13" s="620"/>
      <c r="W13" s="622"/>
    </row>
    <row r="14" spans="1:23" x14ac:dyDescent="0.25">
      <c r="A14" s="616" t="s">
        <v>488</v>
      </c>
      <c r="B14" s="617" t="s">
        <v>489</v>
      </c>
      <c r="C14" s="618">
        <f t="shared" si="3"/>
        <v>331441</v>
      </c>
      <c r="D14" s="382">
        <v>298380</v>
      </c>
      <c r="E14" s="437">
        <f>28861+4200</f>
        <v>33061</v>
      </c>
      <c r="F14" s="436">
        <f>55300+5000</f>
        <v>60300</v>
      </c>
      <c r="G14" s="427">
        <v>22800</v>
      </c>
      <c r="H14" s="379">
        <v>31710</v>
      </c>
      <c r="I14" s="642">
        <v>7770</v>
      </c>
      <c r="J14" s="533">
        <f t="shared" si="4"/>
        <v>454021</v>
      </c>
      <c r="K14" s="534">
        <f t="shared" si="5"/>
        <v>358680</v>
      </c>
      <c r="L14" s="527"/>
      <c r="M14" s="437"/>
      <c r="N14" s="380">
        <f t="shared" si="1"/>
        <v>454021</v>
      </c>
      <c r="O14" s="620">
        <f t="shared" si="6"/>
        <v>358680</v>
      </c>
      <c r="P14" s="621">
        <f t="shared" si="2"/>
        <v>358680</v>
      </c>
      <c r="Q14" s="383"/>
      <c r="R14" s="622"/>
      <c r="S14" s="621">
        <v>22800</v>
      </c>
      <c r="T14" s="383"/>
      <c r="U14" s="383">
        <v>31710</v>
      </c>
      <c r="V14" s="620"/>
      <c r="W14" s="622"/>
    </row>
    <row r="15" spans="1:23" x14ac:dyDescent="0.25">
      <c r="A15" s="616" t="s">
        <v>490</v>
      </c>
      <c r="B15" s="617" t="s">
        <v>491</v>
      </c>
      <c r="C15" s="618">
        <f t="shared" si="3"/>
        <v>379564</v>
      </c>
      <c r="D15" s="382">
        <v>324510</v>
      </c>
      <c r="E15" s="437">
        <f>50704+4350</f>
        <v>55054</v>
      </c>
      <c r="F15" s="436">
        <f>54400+4500</f>
        <v>58900</v>
      </c>
      <c r="G15" s="427">
        <v>62900</v>
      </c>
      <c r="H15" s="379">
        <v>30615</v>
      </c>
      <c r="I15" s="642">
        <v>8470</v>
      </c>
      <c r="J15" s="533">
        <f t="shared" si="4"/>
        <v>540449</v>
      </c>
      <c r="K15" s="534">
        <f t="shared" si="5"/>
        <v>383410</v>
      </c>
      <c r="L15" s="527"/>
      <c r="M15" s="437"/>
      <c r="N15" s="380">
        <f t="shared" si="1"/>
        <v>540449</v>
      </c>
      <c r="O15" s="620">
        <f t="shared" si="6"/>
        <v>383410</v>
      </c>
      <c r="P15" s="621">
        <f t="shared" si="2"/>
        <v>383410</v>
      </c>
      <c r="Q15" s="383"/>
      <c r="R15" s="622"/>
      <c r="S15" s="621">
        <v>24500</v>
      </c>
      <c r="T15" s="383"/>
      <c r="U15" s="383">
        <v>30615</v>
      </c>
      <c r="V15" s="620"/>
      <c r="W15" s="622"/>
    </row>
    <row r="16" spans="1:23" x14ac:dyDescent="0.25">
      <c r="A16" s="624" t="s">
        <v>492</v>
      </c>
      <c r="B16" s="625" t="s">
        <v>493</v>
      </c>
      <c r="C16" s="618">
        <f t="shared" si="3"/>
        <v>402365</v>
      </c>
      <c r="D16" s="384">
        <v>345280</v>
      </c>
      <c r="E16" s="441">
        <f>53035+4050</f>
        <v>57085</v>
      </c>
      <c r="F16" s="438">
        <f>43400+3500</f>
        <v>46900</v>
      </c>
      <c r="G16" s="429">
        <v>21200</v>
      </c>
      <c r="H16" s="379">
        <v>26500</v>
      </c>
      <c r="I16" s="643">
        <v>10600</v>
      </c>
      <c r="J16" s="533">
        <f t="shared" si="4"/>
        <v>507565</v>
      </c>
      <c r="K16" s="534">
        <f t="shared" si="5"/>
        <v>392180</v>
      </c>
      <c r="L16" s="528"/>
      <c r="M16" s="437">
        <v>4027</v>
      </c>
      <c r="N16" s="380">
        <f t="shared" si="1"/>
        <v>511592</v>
      </c>
      <c r="O16" s="620">
        <f t="shared" si="6"/>
        <v>396207</v>
      </c>
      <c r="P16" s="621">
        <f t="shared" si="2"/>
        <v>392180</v>
      </c>
      <c r="Q16" s="383">
        <v>4027</v>
      </c>
      <c r="R16" s="622"/>
      <c r="S16" s="621">
        <v>21200</v>
      </c>
      <c r="T16" s="383"/>
      <c r="U16" s="383">
        <v>26500</v>
      </c>
      <c r="V16" s="620"/>
      <c r="W16" s="622"/>
    </row>
    <row r="17" spans="1:27" ht="15.75" thickBot="1" x14ac:dyDescent="0.3">
      <c r="A17" s="624" t="s">
        <v>494</v>
      </c>
      <c r="B17" s="625" t="s">
        <v>495</v>
      </c>
      <c r="C17" s="680">
        <f t="shared" si="3"/>
        <v>85500</v>
      </c>
      <c r="D17" s="384">
        <v>85500</v>
      </c>
      <c r="E17" s="441">
        <v>0</v>
      </c>
      <c r="F17" s="438">
        <v>0</v>
      </c>
      <c r="G17" s="627">
        <v>0</v>
      </c>
      <c r="H17" s="626"/>
      <c r="I17" s="678"/>
      <c r="J17" s="533">
        <f>C17+F17+G17+H17</f>
        <v>85500</v>
      </c>
      <c r="K17" s="529">
        <f t="shared" si="5"/>
        <v>85500</v>
      </c>
      <c r="L17" s="629"/>
      <c r="M17" s="628"/>
      <c r="N17" s="380">
        <f t="shared" si="1"/>
        <v>85500</v>
      </c>
      <c r="O17" s="630">
        <f t="shared" si="6"/>
        <v>0</v>
      </c>
      <c r="P17" s="631"/>
      <c r="Q17" s="375"/>
      <c r="R17" s="632"/>
      <c r="S17" s="633"/>
      <c r="T17" s="634"/>
      <c r="U17" s="635"/>
      <c r="V17" s="636"/>
      <c r="W17" s="636"/>
    </row>
    <row r="18" spans="1:27" ht="15.75" thickBot="1" x14ac:dyDescent="0.3">
      <c r="A18" s="385" t="s">
        <v>496</v>
      </c>
      <c r="B18" s="497" t="s">
        <v>497</v>
      </c>
      <c r="C18" s="377">
        <f t="shared" ref="C18:K18" si="8">C19+C20+C21+C22+C23+C24</f>
        <v>7523028</v>
      </c>
      <c r="D18" s="378">
        <f t="shared" si="8"/>
        <v>6478093</v>
      </c>
      <c r="E18" s="637">
        <f t="shared" si="8"/>
        <v>1044935</v>
      </c>
      <c r="F18" s="377">
        <f t="shared" si="8"/>
        <v>1065090</v>
      </c>
      <c r="G18" s="378">
        <f t="shared" si="8"/>
        <v>389900</v>
      </c>
      <c r="H18" s="638">
        <f t="shared" si="8"/>
        <v>278100</v>
      </c>
      <c r="I18" s="637">
        <f t="shared" si="8"/>
        <v>694770</v>
      </c>
      <c r="J18" s="411">
        <f>J19+J20+J21+J22+J23+J24</f>
        <v>9950888</v>
      </c>
      <c r="K18" s="454">
        <f t="shared" si="8"/>
        <v>7543183</v>
      </c>
      <c r="L18" s="454">
        <f>SUM(L19:L24)</f>
        <v>0</v>
      </c>
      <c r="M18" s="637">
        <f>M19+M20+M21+M22+M23+M24</f>
        <v>550000</v>
      </c>
      <c r="N18" s="639">
        <f>N19+N20+N21+N22+N23+N24</f>
        <v>10500888</v>
      </c>
      <c r="O18" s="411">
        <f>O19+O20+O21+O22+O23+O24</f>
        <v>7543183</v>
      </c>
      <c r="P18" s="377">
        <f>P19+P20+P21+P22+P23+P24</f>
        <v>7543183</v>
      </c>
      <c r="Q18" s="378">
        <f>Q19+Q20+Q21+Q22+Q23+Q24</f>
        <v>0</v>
      </c>
      <c r="R18" s="454"/>
      <c r="S18" s="377">
        <f>SUM(S19:S24)</f>
        <v>275400</v>
      </c>
      <c r="T18" s="378">
        <f>SUM(T19:T24)</f>
        <v>0</v>
      </c>
      <c r="U18" s="454">
        <f>SUM(U19:U24)</f>
        <v>278100</v>
      </c>
      <c r="V18" s="411"/>
      <c r="W18" s="411">
        <f>SUM(W19:W24)</f>
        <v>0</v>
      </c>
    </row>
    <row r="19" spans="1:27" x14ac:dyDescent="0.25">
      <c r="A19" s="606" t="s">
        <v>498</v>
      </c>
      <c r="B19" s="607" t="s">
        <v>499</v>
      </c>
      <c r="C19" s="640">
        <f t="shared" ref="C19:C24" si="9">D19+E19</f>
        <v>819354</v>
      </c>
      <c r="D19" s="609">
        <v>701078</v>
      </c>
      <c r="E19" s="641">
        <f>114076-600+1650+3150</f>
        <v>118276</v>
      </c>
      <c r="F19" s="439">
        <v>83480</v>
      </c>
      <c r="G19" s="642">
        <v>33400</v>
      </c>
      <c r="H19" s="379">
        <v>38000</v>
      </c>
      <c r="I19" s="642">
        <v>54000</v>
      </c>
      <c r="J19" s="533">
        <f t="shared" ref="J19:J24" si="10">C19+F19+G19+H19+I19</f>
        <v>1028234</v>
      </c>
      <c r="K19" s="529">
        <f t="shared" ref="K19:K24" si="11">D19+F19</f>
        <v>784558</v>
      </c>
      <c r="L19" s="529"/>
      <c r="M19" s="440">
        <v>550000</v>
      </c>
      <c r="N19" s="380">
        <f t="shared" ref="N19:N24" si="12">J19+M19</f>
        <v>1578234</v>
      </c>
      <c r="O19" s="613">
        <f t="shared" ref="O19:O24" si="13">P19+Q19</f>
        <v>784558</v>
      </c>
      <c r="P19" s="614">
        <f t="shared" ref="P19:P24" si="14">K19</f>
        <v>784558</v>
      </c>
      <c r="Q19" s="381"/>
      <c r="R19" s="615"/>
      <c r="S19" s="614">
        <v>23600</v>
      </c>
      <c r="T19" s="381"/>
      <c r="U19" s="383">
        <v>38000</v>
      </c>
      <c r="V19" s="613"/>
      <c r="W19" s="622"/>
    </row>
    <row r="20" spans="1:27" x14ac:dyDescent="0.25">
      <c r="A20" s="616" t="s">
        <v>500</v>
      </c>
      <c r="B20" s="617" t="s">
        <v>501</v>
      </c>
      <c r="C20" s="436">
        <f t="shared" si="9"/>
        <v>1079602</v>
      </c>
      <c r="D20" s="382">
        <v>937430</v>
      </c>
      <c r="E20" s="643">
        <f>143222-300-750</f>
        <v>142172</v>
      </c>
      <c r="F20" s="436">
        <v>162270</v>
      </c>
      <c r="G20" s="643">
        <v>37200</v>
      </c>
      <c r="H20" s="379">
        <v>56000</v>
      </c>
      <c r="I20" s="642">
        <v>136070</v>
      </c>
      <c r="J20" s="533">
        <f t="shared" si="10"/>
        <v>1471142</v>
      </c>
      <c r="K20" s="527">
        <f t="shared" si="11"/>
        <v>1099700</v>
      </c>
      <c r="L20" s="527"/>
      <c r="M20" s="437"/>
      <c r="N20" s="380">
        <f t="shared" si="12"/>
        <v>1471142</v>
      </c>
      <c r="O20" s="620">
        <f t="shared" si="13"/>
        <v>1099700</v>
      </c>
      <c r="P20" s="621">
        <f t="shared" si="14"/>
        <v>1099700</v>
      </c>
      <c r="Q20" s="381"/>
      <c r="R20" s="615"/>
      <c r="S20" s="621">
        <v>37200</v>
      </c>
      <c r="T20" s="383"/>
      <c r="U20" s="383">
        <v>56000</v>
      </c>
      <c r="V20" s="620"/>
      <c r="W20" s="622"/>
    </row>
    <row r="21" spans="1:27" x14ac:dyDescent="0.25">
      <c r="A21" s="616" t="s">
        <v>502</v>
      </c>
      <c r="B21" s="617" t="s">
        <v>503</v>
      </c>
      <c r="C21" s="436">
        <f t="shared" si="9"/>
        <v>1906353</v>
      </c>
      <c r="D21" s="382">
        <v>1657886</v>
      </c>
      <c r="E21" s="643">
        <f>243467-1000+3450+2550</f>
        <v>248467</v>
      </c>
      <c r="F21" s="436">
        <v>290040</v>
      </c>
      <c r="G21" s="643">
        <v>85800</v>
      </c>
      <c r="H21" s="379">
        <v>59100</v>
      </c>
      <c r="I21" s="642">
        <v>137000</v>
      </c>
      <c r="J21" s="533">
        <f t="shared" si="10"/>
        <v>2478293</v>
      </c>
      <c r="K21" s="527">
        <f t="shared" si="11"/>
        <v>1947926</v>
      </c>
      <c r="L21" s="527"/>
      <c r="M21" s="437"/>
      <c r="N21" s="380">
        <f t="shared" si="12"/>
        <v>2478293</v>
      </c>
      <c r="O21" s="620">
        <f t="shared" si="13"/>
        <v>1947926</v>
      </c>
      <c r="P21" s="621">
        <f t="shared" si="14"/>
        <v>1947926</v>
      </c>
      <c r="Q21" s="381"/>
      <c r="R21" s="615"/>
      <c r="S21" s="621">
        <v>59600</v>
      </c>
      <c r="T21" s="383"/>
      <c r="U21" s="383">
        <v>59100</v>
      </c>
      <c r="V21" s="620"/>
      <c r="W21" s="622"/>
    </row>
    <row r="22" spans="1:27" x14ac:dyDescent="0.25">
      <c r="A22" s="616" t="s">
        <v>504</v>
      </c>
      <c r="B22" s="617" t="s">
        <v>505</v>
      </c>
      <c r="C22" s="436">
        <f t="shared" si="9"/>
        <v>1629884</v>
      </c>
      <c r="D22" s="382">
        <v>1388250</v>
      </c>
      <c r="E22" s="643">
        <f>237884+600+3150</f>
        <v>241634</v>
      </c>
      <c r="F22" s="436">
        <v>248600</v>
      </c>
      <c r="G22" s="643">
        <v>147300</v>
      </c>
      <c r="H22" s="379">
        <v>30000</v>
      </c>
      <c r="I22" s="642">
        <v>170000</v>
      </c>
      <c r="J22" s="533">
        <f t="shared" si="10"/>
        <v>2225784</v>
      </c>
      <c r="K22" s="527">
        <f t="shared" si="11"/>
        <v>1636850</v>
      </c>
      <c r="L22" s="527"/>
      <c r="M22" s="437"/>
      <c r="N22" s="380">
        <f t="shared" si="12"/>
        <v>2225784</v>
      </c>
      <c r="O22" s="620">
        <f t="shared" si="13"/>
        <v>1636850</v>
      </c>
      <c r="P22" s="621">
        <f t="shared" si="14"/>
        <v>1636850</v>
      </c>
      <c r="Q22" s="381"/>
      <c r="R22" s="615"/>
      <c r="S22" s="621">
        <v>95000</v>
      </c>
      <c r="T22" s="383"/>
      <c r="U22" s="383">
        <v>30000</v>
      </c>
      <c r="V22" s="620"/>
      <c r="W22" s="622"/>
    </row>
    <row r="23" spans="1:27" x14ac:dyDescent="0.25">
      <c r="A23" s="616" t="s">
        <v>506</v>
      </c>
      <c r="B23" s="617" t="s">
        <v>507</v>
      </c>
      <c r="C23" s="436">
        <f t="shared" si="9"/>
        <v>1320762</v>
      </c>
      <c r="D23" s="382">
        <v>1100460</v>
      </c>
      <c r="E23" s="643">
        <f>217652+1300+1350</f>
        <v>220302</v>
      </c>
      <c r="F23" s="436">
        <v>213200</v>
      </c>
      <c r="G23" s="643">
        <v>65700</v>
      </c>
      <c r="H23" s="379">
        <v>95000</v>
      </c>
      <c r="I23" s="642">
        <v>137700</v>
      </c>
      <c r="J23" s="533">
        <f t="shared" si="10"/>
        <v>1832362</v>
      </c>
      <c r="K23" s="527">
        <f t="shared" si="11"/>
        <v>1313660</v>
      </c>
      <c r="L23" s="527"/>
      <c r="M23" s="437"/>
      <c r="N23" s="380">
        <f t="shared" si="12"/>
        <v>1832362</v>
      </c>
      <c r="O23" s="620">
        <f t="shared" si="13"/>
        <v>1313660</v>
      </c>
      <c r="P23" s="621">
        <f t="shared" si="14"/>
        <v>1313660</v>
      </c>
      <c r="Q23" s="383">
        <f>M23</f>
        <v>0</v>
      </c>
      <c r="R23" s="622"/>
      <c r="S23" s="621">
        <v>39500</v>
      </c>
      <c r="T23" s="383"/>
      <c r="U23" s="383">
        <v>95000</v>
      </c>
      <c r="V23" s="620"/>
      <c r="W23" s="622"/>
      <c r="AA23" s="1"/>
    </row>
    <row r="24" spans="1:27" ht="15.75" thickBot="1" x14ac:dyDescent="0.3">
      <c r="A24" s="624" t="s">
        <v>508</v>
      </c>
      <c r="B24" s="625" t="s">
        <v>509</v>
      </c>
      <c r="C24" s="644">
        <f t="shared" si="9"/>
        <v>767073</v>
      </c>
      <c r="D24" s="627">
        <v>692989</v>
      </c>
      <c r="E24" s="645">
        <f>73234+100-450+1200</f>
        <v>74084</v>
      </c>
      <c r="F24" s="644">
        <v>67500</v>
      </c>
      <c r="G24" s="645">
        <v>20500</v>
      </c>
      <c r="H24" s="384"/>
      <c r="I24" s="679">
        <v>60000</v>
      </c>
      <c r="J24" s="533">
        <f t="shared" si="10"/>
        <v>915073</v>
      </c>
      <c r="K24" s="528">
        <f t="shared" si="11"/>
        <v>760489</v>
      </c>
      <c r="L24" s="528"/>
      <c r="M24" s="441"/>
      <c r="N24" s="380">
        <f t="shared" si="12"/>
        <v>915073</v>
      </c>
      <c r="O24" s="630">
        <f t="shared" si="13"/>
        <v>760489</v>
      </c>
      <c r="P24" s="631">
        <f t="shared" si="14"/>
        <v>760489</v>
      </c>
      <c r="Q24" s="375"/>
      <c r="R24" s="632"/>
      <c r="S24" s="621">
        <v>20500</v>
      </c>
      <c r="T24" s="383"/>
      <c r="U24" s="383"/>
      <c r="V24" s="449"/>
      <c r="W24" s="613"/>
    </row>
    <row r="25" spans="1:27" ht="15.75" thickBot="1" x14ac:dyDescent="0.3">
      <c r="A25" s="386" t="s">
        <v>510</v>
      </c>
      <c r="B25" s="498" t="s">
        <v>511</v>
      </c>
      <c r="C25" s="377">
        <f>C27+C28</f>
        <v>3070</v>
      </c>
      <c r="D25" s="378"/>
      <c r="E25" s="637">
        <f>E26+E27+E28</f>
        <v>3070</v>
      </c>
      <c r="F25" s="377">
        <f>F26+F27</f>
        <v>1072870</v>
      </c>
      <c r="G25" s="378">
        <f>G26+G27</f>
        <v>190000</v>
      </c>
      <c r="H25" s="638"/>
      <c r="I25" s="637"/>
      <c r="J25" s="411">
        <f>J26+J27+J28</f>
        <v>1265940</v>
      </c>
      <c r="K25" s="454">
        <f>K26+K27</f>
        <v>1072870</v>
      </c>
      <c r="L25" s="454">
        <f>SUM(L26:L28)</f>
        <v>0</v>
      </c>
      <c r="M25" s="637">
        <f>M26+M27</f>
        <v>0</v>
      </c>
      <c r="N25" s="639">
        <f>N26+N27+N28</f>
        <v>1265940</v>
      </c>
      <c r="O25" s="411">
        <f>O26+O27</f>
        <v>1072870</v>
      </c>
      <c r="P25" s="377">
        <f>P26+P27</f>
        <v>1072870</v>
      </c>
      <c r="Q25" s="378">
        <f>Q26+Q27</f>
        <v>0</v>
      </c>
      <c r="R25" s="454"/>
      <c r="S25" s="377">
        <f>SUM(S26:S28)</f>
        <v>190000</v>
      </c>
      <c r="T25" s="378">
        <f>SUM(T26:T28)</f>
        <v>0</v>
      </c>
      <c r="U25" s="454">
        <f>SUM(U26:U28)</f>
        <v>0</v>
      </c>
      <c r="V25" s="420"/>
      <c r="W25" s="420">
        <f>SUM(W26:W28)</f>
        <v>0</v>
      </c>
    </row>
    <row r="26" spans="1:27" x14ac:dyDescent="0.25">
      <c r="A26" s="606" t="s">
        <v>512</v>
      </c>
      <c r="B26" s="607" t="s">
        <v>513</v>
      </c>
      <c r="C26" s="640"/>
      <c r="D26" s="609"/>
      <c r="E26" s="610">
        <v>0</v>
      </c>
      <c r="F26" s="640">
        <v>785500</v>
      </c>
      <c r="G26" s="609">
        <v>90000</v>
      </c>
      <c r="H26" s="611"/>
      <c r="I26" s="440"/>
      <c r="J26" s="533">
        <f>F26+G26</f>
        <v>875500</v>
      </c>
      <c r="K26" s="529">
        <f>F26</f>
        <v>785500</v>
      </c>
      <c r="L26" s="529"/>
      <c r="M26" s="440">
        <v>0</v>
      </c>
      <c r="N26" s="380">
        <f>J26+M26</f>
        <v>875500</v>
      </c>
      <c r="O26" s="613">
        <f>P26+Q26</f>
        <v>785500</v>
      </c>
      <c r="P26" s="614">
        <f>F26</f>
        <v>785500</v>
      </c>
      <c r="Q26" s="381"/>
      <c r="R26" s="615"/>
      <c r="S26" s="614">
        <v>90000</v>
      </c>
      <c r="T26" s="646"/>
      <c r="U26" s="647"/>
      <c r="V26" s="648"/>
      <c r="W26" s="649"/>
    </row>
    <row r="27" spans="1:27" x14ac:dyDescent="0.25">
      <c r="A27" s="616" t="s">
        <v>514</v>
      </c>
      <c r="B27" s="617" t="s">
        <v>515</v>
      </c>
      <c r="C27" s="436">
        <f>E27</f>
        <v>3000</v>
      </c>
      <c r="D27" s="382"/>
      <c r="E27" s="437">
        <v>3000</v>
      </c>
      <c r="F27" s="436">
        <f>323370-4000-10000-9000-4500-5000-3500</f>
        <v>287370</v>
      </c>
      <c r="G27" s="382">
        <v>100000</v>
      </c>
      <c r="H27" s="619"/>
      <c r="I27" s="437"/>
      <c r="J27" s="534">
        <f>C27+F27+G27</f>
        <v>390370</v>
      </c>
      <c r="K27" s="527">
        <f>F27</f>
        <v>287370</v>
      </c>
      <c r="L27" s="527"/>
      <c r="M27" s="437"/>
      <c r="N27" s="427">
        <f>J27+M27</f>
        <v>390370</v>
      </c>
      <c r="O27" s="620">
        <f>P27+Q27</f>
        <v>287370</v>
      </c>
      <c r="P27" s="614">
        <f>F27</f>
        <v>287370</v>
      </c>
      <c r="Q27" s="383"/>
      <c r="R27" s="622"/>
      <c r="S27" s="621">
        <v>100000</v>
      </c>
      <c r="T27" s="383"/>
      <c r="U27" s="650"/>
      <c r="V27" s="651"/>
      <c r="W27" s="652"/>
    </row>
    <row r="28" spans="1:27" ht="15.75" thickBot="1" x14ac:dyDescent="0.3">
      <c r="A28" s="606"/>
      <c r="B28" s="607" t="s">
        <v>516</v>
      </c>
      <c r="C28" s="439">
        <f>E28</f>
        <v>70</v>
      </c>
      <c r="D28" s="379"/>
      <c r="E28" s="440">
        <v>70</v>
      </c>
      <c r="F28" s="653"/>
      <c r="G28" s="654"/>
      <c r="H28" s="611"/>
      <c r="I28" s="440"/>
      <c r="J28" s="533">
        <f>C28+F28+G28</f>
        <v>70</v>
      </c>
      <c r="K28" s="529"/>
      <c r="L28" s="529"/>
      <c r="M28" s="440"/>
      <c r="N28" s="380">
        <f>J28+M28</f>
        <v>70</v>
      </c>
      <c r="O28" s="613"/>
      <c r="P28" s="614"/>
      <c r="Q28" s="381"/>
      <c r="R28" s="457"/>
      <c r="S28" s="655"/>
      <c r="T28" s="656"/>
      <c r="U28" s="657"/>
      <c r="V28" s="658"/>
      <c r="W28" s="659"/>
    </row>
    <row r="29" spans="1:27" ht="15.75" thickBot="1" x14ac:dyDescent="0.3">
      <c r="A29" s="387" t="s">
        <v>517</v>
      </c>
      <c r="B29" s="499" t="s">
        <v>518</v>
      </c>
      <c r="C29" s="442"/>
      <c r="D29" s="388"/>
      <c r="E29" s="443">
        <f>E30+E31+E32+E33+E34+E37+E41+E42+E43+E44+E45+E49+E50+E35+E36+E48+E47+E46+E38+E39+E40</f>
        <v>1357380</v>
      </c>
      <c r="F29" s="442"/>
      <c r="G29" s="388"/>
      <c r="H29" s="577"/>
      <c r="I29" s="443"/>
      <c r="J29" s="431"/>
      <c r="K29" s="462"/>
      <c r="L29" s="462"/>
      <c r="M29" s="443"/>
      <c r="N29" s="428"/>
      <c r="O29" s="411">
        <f>O30+O31+O32+O33+O34+O37+O41+O42+O43+O44+O45+O49+O50+O35+O36+O46+O47+O48</f>
        <v>1357310</v>
      </c>
      <c r="P29" s="377">
        <f>P30+P31+P32+P33+P34+P37+P41+P42+P43+P44+P45+P49+P50+P35+P36+P48+P47+P46+P38+P39+P40</f>
        <v>1357310</v>
      </c>
      <c r="Q29" s="389"/>
      <c r="R29" s="458"/>
      <c r="S29" s="473"/>
      <c r="T29" s="474"/>
      <c r="U29" s="475"/>
      <c r="V29" s="476"/>
      <c r="W29" s="472"/>
    </row>
    <row r="30" spans="1:27" x14ac:dyDescent="0.25">
      <c r="A30" s="390">
        <v>22</v>
      </c>
      <c r="B30" s="500" t="s">
        <v>519</v>
      </c>
      <c r="C30" s="439"/>
      <c r="D30" s="379"/>
      <c r="E30" s="539">
        <v>53280</v>
      </c>
      <c r="F30" s="439"/>
      <c r="G30" s="379"/>
      <c r="H30" s="379"/>
      <c r="I30" s="440"/>
      <c r="J30" s="533"/>
      <c r="K30" s="529"/>
      <c r="L30" s="529"/>
      <c r="M30" s="440"/>
      <c r="N30" s="380"/>
      <c r="O30" s="450">
        <f t="shared" ref="O30:O51" si="15">SUM(P30:Q30)</f>
        <v>53280</v>
      </c>
      <c r="P30" s="391">
        <f t="shared" ref="P30:P40" si="16">E30</f>
        <v>53280</v>
      </c>
      <c r="Q30" s="381"/>
      <c r="R30" s="457"/>
      <c r="S30" s="469"/>
      <c r="T30" s="470"/>
      <c r="U30" s="477"/>
      <c r="V30" s="478"/>
      <c r="W30" s="478"/>
    </row>
    <row r="31" spans="1:27" x14ac:dyDescent="0.25">
      <c r="A31" s="392">
        <v>25</v>
      </c>
      <c r="B31" s="501" t="s">
        <v>520</v>
      </c>
      <c r="C31" s="436"/>
      <c r="D31" s="382"/>
      <c r="E31" s="519">
        <v>0</v>
      </c>
      <c r="F31" s="436"/>
      <c r="G31" s="382"/>
      <c r="H31" s="382"/>
      <c r="I31" s="437"/>
      <c r="J31" s="534"/>
      <c r="K31" s="527"/>
      <c r="L31" s="527"/>
      <c r="M31" s="437"/>
      <c r="N31" s="427"/>
      <c r="O31" s="450">
        <f t="shared" si="15"/>
        <v>0</v>
      </c>
      <c r="P31" s="391">
        <f t="shared" si="16"/>
        <v>0</v>
      </c>
      <c r="Q31" s="383"/>
      <c r="R31" s="457"/>
      <c r="S31" s="469"/>
      <c r="T31" s="470"/>
      <c r="U31" s="479"/>
      <c r="V31" s="480"/>
      <c r="W31" s="480"/>
    </row>
    <row r="32" spans="1:27" x14ac:dyDescent="0.25">
      <c r="A32" s="392">
        <v>20</v>
      </c>
      <c r="B32" s="501" t="s">
        <v>521</v>
      </c>
      <c r="C32" s="436"/>
      <c r="D32" s="382"/>
      <c r="E32" s="519">
        <v>44292</v>
      </c>
      <c r="F32" s="436"/>
      <c r="G32" s="382"/>
      <c r="H32" s="382"/>
      <c r="I32" s="437"/>
      <c r="J32" s="534"/>
      <c r="K32" s="527"/>
      <c r="L32" s="527"/>
      <c r="M32" s="437"/>
      <c r="N32" s="427"/>
      <c r="O32" s="450">
        <f t="shared" si="15"/>
        <v>44292</v>
      </c>
      <c r="P32" s="391">
        <f t="shared" si="16"/>
        <v>44292</v>
      </c>
      <c r="Q32" s="383"/>
      <c r="R32" s="457"/>
      <c r="S32" s="469"/>
      <c r="T32" s="470"/>
      <c r="U32" s="479"/>
      <c r="V32" s="480"/>
      <c r="W32" s="480"/>
    </row>
    <row r="33" spans="1:23" x14ac:dyDescent="0.25">
      <c r="A33" s="392">
        <v>28</v>
      </c>
      <c r="B33" s="501" t="s">
        <v>522</v>
      </c>
      <c r="C33" s="436"/>
      <c r="D33" s="382"/>
      <c r="E33" s="519">
        <v>0</v>
      </c>
      <c r="F33" s="436"/>
      <c r="G33" s="382"/>
      <c r="H33" s="382"/>
      <c r="I33" s="437"/>
      <c r="J33" s="534"/>
      <c r="K33" s="527"/>
      <c r="L33" s="527"/>
      <c r="M33" s="437"/>
      <c r="N33" s="427"/>
      <c r="O33" s="450">
        <f t="shared" si="15"/>
        <v>0</v>
      </c>
      <c r="P33" s="391">
        <f t="shared" si="16"/>
        <v>0</v>
      </c>
      <c r="Q33" s="383"/>
      <c r="R33" s="457"/>
      <c r="S33" s="469"/>
      <c r="T33" s="470"/>
      <c r="U33" s="479"/>
      <c r="V33" s="480"/>
      <c r="W33" s="480"/>
    </row>
    <row r="34" spans="1:23" x14ac:dyDescent="0.25">
      <c r="A34" s="392">
        <v>39</v>
      </c>
      <c r="B34" s="501" t="s">
        <v>641</v>
      </c>
      <c r="C34" s="436"/>
      <c r="D34" s="382"/>
      <c r="E34" s="519">
        <v>35550</v>
      </c>
      <c r="F34" s="436"/>
      <c r="G34" s="382"/>
      <c r="H34" s="382"/>
      <c r="I34" s="437"/>
      <c r="J34" s="534"/>
      <c r="K34" s="527"/>
      <c r="L34" s="527"/>
      <c r="M34" s="437"/>
      <c r="N34" s="427"/>
      <c r="O34" s="450">
        <f t="shared" si="15"/>
        <v>35550</v>
      </c>
      <c r="P34" s="391">
        <f t="shared" si="16"/>
        <v>35550</v>
      </c>
      <c r="Q34" s="383"/>
      <c r="R34" s="457"/>
      <c r="S34" s="469"/>
      <c r="T34" s="470"/>
      <c r="U34" s="479"/>
      <c r="V34" s="480"/>
      <c r="W34" s="480"/>
    </row>
    <row r="35" spans="1:23" x14ac:dyDescent="0.25">
      <c r="A35" s="392"/>
      <c r="B35" s="501" t="s">
        <v>609</v>
      </c>
      <c r="C35" s="436"/>
      <c r="D35" s="382"/>
      <c r="E35" s="519">
        <v>0</v>
      </c>
      <c r="F35" s="436"/>
      <c r="G35" s="382"/>
      <c r="H35" s="382"/>
      <c r="I35" s="437"/>
      <c r="J35" s="534"/>
      <c r="K35" s="527"/>
      <c r="L35" s="527"/>
      <c r="M35" s="437"/>
      <c r="N35" s="427"/>
      <c r="O35" s="450">
        <f t="shared" si="15"/>
        <v>0</v>
      </c>
      <c r="P35" s="391">
        <f t="shared" si="16"/>
        <v>0</v>
      </c>
      <c r="Q35" s="383"/>
      <c r="R35" s="457"/>
      <c r="S35" s="469"/>
      <c r="T35" s="470"/>
      <c r="U35" s="479"/>
      <c r="V35" s="480"/>
      <c r="W35" s="480"/>
    </row>
    <row r="36" spans="1:23" x14ac:dyDescent="0.25">
      <c r="A36" s="392">
        <v>30</v>
      </c>
      <c r="B36" s="501" t="s">
        <v>600</v>
      </c>
      <c r="C36" s="436"/>
      <c r="D36" s="382"/>
      <c r="E36" s="519">
        <v>0</v>
      </c>
      <c r="F36" s="436"/>
      <c r="G36" s="382"/>
      <c r="H36" s="382"/>
      <c r="I36" s="437"/>
      <c r="J36" s="534"/>
      <c r="K36" s="527"/>
      <c r="L36" s="527"/>
      <c r="M36" s="437"/>
      <c r="N36" s="427"/>
      <c r="O36" s="450">
        <f t="shared" si="15"/>
        <v>0</v>
      </c>
      <c r="P36" s="391">
        <f t="shared" si="16"/>
        <v>0</v>
      </c>
      <c r="Q36" s="383"/>
      <c r="R36" s="457"/>
      <c r="S36" s="469"/>
      <c r="T36" s="470"/>
      <c r="U36" s="479"/>
      <c r="V36" s="480"/>
      <c r="W36" s="480"/>
    </row>
    <row r="37" spans="1:23" x14ac:dyDescent="0.25">
      <c r="A37" s="392"/>
      <c r="B37" s="501" t="s">
        <v>601</v>
      </c>
      <c r="C37" s="436"/>
      <c r="D37" s="382"/>
      <c r="E37" s="519">
        <f>38580-38580</f>
        <v>0</v>
      </c>
      <c r="F37" s="436"/>
      <c r="G37" s="382"/>
      <c r="H37" s="382"/>
      <c r="I37" s="437"/>
      <c r="J37" s="534"/>
      <c r="K37" s="527"/>
      <c r="L37" s="527"/>
      <c r="M37" s="437"/>
      <c r="N37" s="427"/>
      <c r="O37" s="450">
        <f t="shared" si="15"/>
        <v>0</v>
      </c>
      <c r="P37" s="391">
        <f t="shared" si="16"/>
        <v>0</v>
      </c>
      <c r="Q37" s="383"/>
      <c r="R37" s="457"/>
      <c r="S37" s="469"/>
      <c r="T37" s="470"/>
      <c r="U37" s="479"/>
      <c r="V37" s="480"/>
      <c r="W37" s="480"/>
    </row>
    <row r="38" spans="1:23" x14ac:dyDescent="0.25">
      <c r="A38" s="392">
        <v>53</v>
      </c>
      <c r="B38" s="501" t="s">
        <v>618</v>
      </c>
      <c r="C38" s="436"/>
      <c r="D38" s="382"/>
      <c r="E38" s="519"/>
      <c r="F38" s="436"/>
      <c r="G38" s="382"/>
      <c r="H38" s="382"/>
      <c r="I38" s="437"/>
      <c r="J38" s="534"/>
      <c r="K38" s="527"/>
      <c r="L38" s="527"/>
      <c r="M38" s="437"/>
      <c r="N38" s="427"/>
      <c r="O38" s="450"/>
      <c r="P38" s="391">
        <f t="shared" si="16"/>
        <v>0</v>
      </c>
      <c r="Q38" s="383"/>
      <c r="R38" s="457"/>
      <c r="S38" s="469"/>
      <c r="T38" s="470"/>
      <c r="U38" s="479"/>
      <c r="V38" s="480"/>
      <c r="W38" s="480"/>
    </row>
    <row r="39" spans="1:23" x14ac:dyDescent="0.25">
      <c r="A39" s="392"/>
      <c r="B39" s="501" t="s">
        <v>606</v>
      </c>
      <c r="C39" s="436"/>
      <c r="D39" s="382"/>
      <c r="E39" s="519"/>
      <c r="F39" s="436"/>
      <c r="G39" s="382"/>
      <c r="H39" s="382"/>
      <c r="I39" s="437"/>
      <c r="J39" s="534"/>
      <c r="K39" s="527"/>
      <c r="L39" s="527"/>
      <c r="M39" s="437"/>
      <c r="N39" s="427"/>
      <c r="O39" s="450"/>
      <c r="P39" s="391">
        <f t="shared" si="16"/>
        <v>0</v>
      </c>
      <c r="Q39" s="383"/>
      <c r="R39" s="457"/>
      <c r="S39" s="469"/>
      <c r="T39" s="470"/>
      <c r="U39" s="479"/>
      <c r="V39" s="480"/>
      <c r="W39" s="480"/>
    </row>
    <row r="40" spans="1:23" x14ac:dyDescent="0.25">
      <c r="A40" s="392">
        <v>5</v>
      </c>
      <c r="B40" s="501" t="s">
        <v>619</v>
      </c>
      <c r="C40" s="436"/>
      <c r="D40" s="382"/>
      <c r="E40" s="519"/>
      <c r="F40" s="436"/>
      <c r="G40" s="382"/>
      <c r="H40" s="382"/>
      <c r="I40" s="437"/>
      <c r="J40" s="534"/>
      <c r="K40" s="527"/>
      <c r="L40" s="527"/>
      <c r="M40" s="437"/>
      <c r="N40" s="427"/>
      <c r="O40" s="450"/>
      <c r="P40" s="391">
        <f t="shared" si="16"/>
        <v>0</v>
      </c>
      <c r="Q40" s="383"/>
      <c r="R40" s="457"/>
      <c r="S40" s="469"/>
      <c r="T40" s="470"/>
      <c r="U40" s="479"/>
      <c r="V40" s="480"/>
      <c r="W40" s="480"/>
    </row>
    <row r="41" spans="1:23" x14ac:dyDescent="0.25">
      <c r="A41" s="392">
        <v>24</v>
      </c>
      <c r="B41" s="501" t="s">
        <v>523</v>
      </c>
      <c r="C41" s="436"/>
      <c r="D41" s="382"/>
      <c r="E41" s="519">
        <v>1310</v>
      </c>
      <c r="F41" s="436"/>
      <c r="G41" s="382"/>
      <c r="H41" s="382"/>
      <c r="I41" s="437"/>
      <c r="J41" s="534"/>
      <c r="K41" s="527"/>
      <c r="L41" s="527"/>
      <c r="M41" s="437"/>
      <c r="N41" s="427"/>
      <c r="O41" s="450">
        <f t="shared" si="15"/>
        <v>1240</v>
      </c>
      <c r="P41" s="391">
        <f>E41-E28</f>
        <v>1240</v>
      </c>
      <c r="Q41" s="383"/>
      <c r="R41" s="457"/>
      <c r="S41" s="469"/>
      <c r="T41" s="470"/>
      <c r="U41" s="479"/>
      <c r="V41" s="480"/>
      <c r="W41" s="480"/>
    </row>
    <row r="42" spans="1:23" x14ac:dyDescent="0.25">
      <c r="A42" s="392">
        <v>26</v>
      </c>
      <c r="B42" s="501" t="s">
        <v>524</v>
      </c>
      <c r="C42" s="436"/>
      <c r="D42" s="382"/>
      <c r="E42" s="519"/>
      <c r="F42" s="436"/>
      <c r="G42" s="382"/>
      <c r="H42" s="382"/>
      <c r="I42" s="437"/>
      <c r="J42" s="534"/>
      <c r="K42" s="527"/>
      <c r="L42" s="527"/>
      <c r="M42" s="437"/>
      <c r="N42" s="427"/>
      <c r="O42" s="450">
        <f t="shared" si="15"/>
        <v>0</v>
      </c>
      <c r="P42" s="391">
        <f t="shared" ref="P42:P50" si="17">E42</f>
        <v>0</v>
      </c>
      <c r="Q42" s="383"/>
      <c r="R42" s="457"/>
      <c r="S42" s="469"/>
      <c r="T42" s="470"/>
      <c r="U42" s="479"/>
      <c r="V42" s="480"/>
      <c r="W42" s="480"/>
    </row>
    <row r="43" spans="1:23" x14ac:dyDescent="0.25">
      <c r="A43" s="392">
        <v>35</v>
      </c>
      <c r="B43" s="501" t="s">
        <v>525</v>
      </c>
      <c r="C43" s="436"/>
      <c r="D43" s="382"/>
      <c r="E43" s="519">
        <f>23700+100</f>
        <v>23800</v>
      </c>
      <c r="F43" s="436"/>
      <c r="G43" s="382"/>
      <c r="H43" s="382"/>
      <c r="I43" s="437"/>
      <c r="J43" s="534"/>
      <c r="K43" s="527"/>
      <c r="L43" s="527"/>
      <c r="M43" s="437"/>
      <c r="N43" s="427"/>
      <c r="O43" s="450">
        <f t="shared" si="15"/>
        <v>23800</v>
      </c>
      <c r="P43" s="391">
        <f t="shared" si="17"/>
        <v>23800</v>
      </c>
      <c r="Q43" s="383"/>
      <c r="R43" s="457"/>
      <c r="S43" s="469"/>
      <c r="T43" s="470"/>
      <c r="U43" s="479"/>
      <c r="V43" s="480"/>
      <c r="W43" s="480"/>
    </row>
    <row r="44" spans="1:23" x14ac:dyDescent="0.25">
      <c r="A44" s="392">
        <v>19</v>
      </c>
      <c r="B44" s="501" t="s">
        <v>595</v>
      </c>
      <c r="C44" s="436"/>
      <c r="D44" s="382"/>
      <c r="E44" s="519">
        <f>27750+8400</f>
        <v>36150</v>
      </c>
      <c r="F44" s="436"/>
      <c r="G44" s="382"/>
      <c r="H44" s="382"/>
      <c r="I44" s="437"/>
      <c r="J44" s="534"/>
      <c r="K44" s="527"/>
      <c r="L44" s="527"/>
      <c r="M44" s="437"/>
      <c r="N44" s="427"/>
      <c r="O44" s="450">
        <f t="shared" si="15"/>
        <v>36150</v>
      </c>
      <c r="P44" s="391">
        <f t="shared" si="17"/>
        <v>36150</v>
      </c>
      <c r="Q44" s="383"/>
      <c r="R44" s="457"/>
      <c r="S44" s="469"/>
      <c r="T44" s="470"/>
      <c r="U44" s="479"/>
      <c r="V44" s="480"/>
      <c r="W44" s="480"/>
    </row>
    <row r="45" spans="1:23" x14ac:dyDescent="0.25">
      <c r="A45" s="393">
        <v>9</v>
      </c>
      <c r="B45" s="501" t="s">
        <v>571</v>
      </c>
      <c r="C45" s="438"/>
      <c r="D45" s="384"/>
      <c r="E45" s="520">
        <v>53589</v>
      </c>
      <c r="F45" s="438"/>
      <c r="G45" s="384"/>
      <c r="H45" s="384"/>
      <c r="I45" s="441"/>
      <c r="J45" s="535"/>
      <c r="K45" s="528"/>
      <c r="L45" s="528"/>
      <c r="M45" s="441"/>
      <c r="N45" s="429"/>
      <c r="O45" s="450">
        <f t="shared" si="15"/>
        <v>53589</v>
      </c>
      <c r="P45" s="391">
        <f t="shared" si="17"/>
        <v>53589</v>
      </c>
      <c r="Q45" s="383"/>
      <c r="R45" s="457"/>
      <c r="S45" s="469"/>
      <c r="T45" s="470"/>
      <c r="U45" s="479"/>
      <c r="V45" s="480"/>
      <c r="W45" s="480"/>
    </row>
    <row r="46" spans="1:23" x14ac:dyDescent="0.25">
      <c r="A46" s="393">
        <v>34</v>
      </c>
      <c r="B46" s="501" t="s">
        <v>616</v>
      </c>
      <c r="C46" s="438"/>
      <c r="D46" s="384"/>
      <c r="E46" s="520">
        <v>97308</v>
      </c>
      <c r="F46" s="438"/>
      <c r="G46" s="384"/>
      <c r="H46" s="384"/>
      <c r="I46" s="441"/>
      <c r="J46" s="535"/>
      <c r="K46" s="528"/>
      <c r="L46" s="528"/>
      <c r="M46" s="441"/>
      <c r="N46" s="429"/>
      <c r="O46" s="450">
        <f t="shared" si="15"/>
        <v>97308</v>
      </c>
      <c r="P46" s="391">
        <f t="shared" si="17"/>
        <v>97308</v>
      </c>
      <c r="Q46" s="383"/>
      <c r="R46" s="457"/>
      <c r="S46" s="469"/>
      <c r="T46" s="470"/>
      <c r="U46" s="479"/>
      <c r="V46" s="480"/>
      <c r="W46" s="480"/>
    </row>
    <row r="47" spans="1:23" x14ac:dyDescent="0.25">
      <c r="A47" s="393">
        <v>36</v>
      </c>
      <c r="B47" s="501" t="s">
        <v>615</v>
      </c>
      <c r="C47" s="438"/>
      <c r="D47" s="384"/>
      <c r="E47" s="520">
        <v>105024</v>
      </c>
      <c r="F47" s="438"/>
      <c r="G47" s="384"/>
      <c r="H47" s="384"/>
      <c r="I47" s="441"/>
      <c r="J47" s="535"/>
      <c r="K47" s="528"/>
      <c r="L47" s="528"/>
      <c r="M47" s="441"/>
      <c r="N47" s="429"/>
      <c r="O47" s="450">
        <f t="shared" si="15"/>
        <v>105024</v>
      </c>
      <c r="P47" s="391">
        <f t="shared" si="17"/>
        <v>105024</v>
      </c>
      <c r="Q47" s="383"/>
      <c r="R47" s="457"/>
      <c r="S47" s="469"/>
      <c r="T47" s="470"/>
      <c r="U47" s="479"/>
      <c r="V47" s="480"/>
      <c r="W47" s="480"/>
    </row>
    <row r="48" spans="1:23" x14ac:dyDescent="0.25">
      <c r="A48" s="393">
        <v>37</v>
      </c>
      <c r="B48" s="501" t="s">
        <v>614</v>
      </c>
      <c r="C48" s="438"/>
      <c r="D48" s="384"/>
      <c r="E48" s="520">
        <v>582216</v>
      </c>
      <c r="F48" s="438"/>
      <c r="G48" s="384"/>
      <c r="H48" s="384"/>
      <c r="I48" s="441"/>
      <c r="J48" s="535"/>
      <c r="K48" s="528"/>
      <c r="L48" s="528"/>
      <c r="M48" s="441"/>
      <c r="N48" s="429"/>
      <c r="O48" s="450">
        <f t="shared" si="15"/>
        <v>582216</v>
      </c>
      <c r="P48" s="391">
        <f t="shared" si="17"/>
        <v>582216</v>
      </c>
      <c r="Q48" s="383"/>
      <c r="R48" s="457"/>
      <c r="S48" s="469"/>
      <c r="T48" s="470"/>
      <c r="U48" s="479"/>
      <c r="V48" s="480"/>
      <c r="W48" s="480"/>
    </row>
    <row r="49" spans="1:24" x14ac:dyDescent="0.25">
      <c r="A49" s="393">
        <v>27</v>
      </c>
      <c r="B49" s="501" t="s">
        <v>604</v>
      </c>
      <c r="C49" s="438"/>
      <c r="D49" s="384"/>
      <c r="E49" s="520">
        <v>323736</v>
      </c>
      <c r="F49" s="438"/>
      <c r="G49" s="384"/>
      <c r="H49" s="384"/>
      <c r="I49" s="441"/>
      <c r="J49" s="535"/>
      <c r="K49" s="528"/>
      <c r="L49" s="528"/>
      <c r="M49" s="441"/>
      <c r="N49" s="429"/>
      <c r="O49" s="450">
        <f>SUM(P49:Q49)</f>
        <v>323736</v>
      </c>
      <c r="P49" s="391">
        <f t="shared" si="17"/>
        <v>323736</v>
      </c>
      <c r="Q49" s="383"/>
      <c r="R49" s="457"/>
      <c r="S49" s="469"/>
      <c r="T49" s="470"/>
      <c r="U49" s="479"/>
      <c r="V49" s="480"/>
      <c r="W49" s="480"/>
    </row>
    <row r="50" spans="1:24" ht="15.75" thickBot="1" x14ac:dyDescent="0.3">
      <c r="A50" s="393">
        <v>29</v>
      </c>
      <c r="B50" s="501" t="s">
        <v>526</v>
      </c>
      <c r="C50" s="438"/>
      <c r="D50" s="384"/>
      <c r="E50" s="520">
        <f>900+225</f>
        <v>1125</v>
      </c>
      <c r="F50" s="438"/>
      <c r="G50" s="384"/>
      <c r="H50" s="384"/>
      <c r="I50" s="441"/>
      <c r="J50" s="535"/>
      <c r="K50" s="528"/>
      <c r="L50" s="528"/>
      <c r="M50" s="441"/>
      <c r="N50" s="429"/>
      <c r="O50" s="450">
        <f t="shared" si="15"/>
        <v>1125</v>
      </c>
      <c r="P50" s="391">
        <f t="shared" si="17"/>
        <v>1125</v>
      </c>
      <c r="Q50" s="375"/>
      <c r="R50" s="457"/>
      <c r="S50" s="469"/>
      <c r="T50" s="470"/>
      <c r="U50" s="479"/>
      <c r="V50" s="480"/>
      <c r="W50" s="480"/>
    </row>
    <row r="51" spans="1:24" ht="15.75" thickBot="1" x14ac:dyDescent="0.3">
      <c r="A51" s="421" t="s">
        <v>527</v>
      </c>
      <c r="B51" s="499" t="s">
        <v>543</v>
      </c>
      <c r="C51" s="442"/>
      <c r="D51" s="388"/>
      <c r="E51" s="443"/>
      <c r="F51" s="442"/>
      <c r="G51" s="388">
        <f>G9+G18+G25</f>
        <v>797540</v>
      </c>
      <c r="H51" s="388"/>
      <c r="I51" s="443"/>
      <c r="J51" s="431"/>
      <c r="K51" s="462"/>
      <c r="L51" s="462"/>
      <c r="M51" s="443">
        <f>M20+M21+M22</f>
        <v>0</v>
      </c>
      <c r="N51" s="428">
        <f>M51</f>
        <v>0</v>
      </c>
      <c r="O51" s="411">
        <f t="shared" si="15"/>
        <v>797540</v>
      </c>
      <c r="P51" s="377">
        <f>G51</f>
        <v>797540</v>
      </c>
      <c r="Q51" s="378">
        <f>M51</f>
        <v>0</v>
      </c>
      <c r="R51" s="459"/>
      <c r="S51" s="469"/>
      <c r="T51" s="470"/>
      <c r="U51" s="479"/>
      <c r="V51" s="480"/>
      <c r="W51" s="480"/>
    </row>
    <row r="52" spans="1:24" ht="15.75" thickBot="1" x14ac:dyDescent="0.3">
      <c r="A52" s="387" t="s">
        <v>528</v>
      </c>
      <c r="B52" s="502" t="s">
        <v>295</v>
      </c>
      <c r="C52" s="442">
        <f>SUM(D52:E52)</f>
        <v>224027</v>
      </c>
      <c r="D52" s="388">
        <v>181407</v>
      </c>
      <c r="E52" s="443">
        <f>86895-100-8400-35550-225</f>
        <v>42620</v>
      </c>
      <c r="F52" s="577">
        <v>30000</v>
      </c>
      <c r="G52" s="388">
        <f>27600+34860</f>
        <v>62460</v>
      </c>
      <c r="H52" s="388">
        <v>10815</v>
      </c>
      <c r="I52" s="388">
        <v>12490</v>
      </c>
      <c r="J52" s="431">
        <f>D52+E52+G52+H52+F52+I52</f>
        <v>339792</v>
      </c>
      <c r="K52" s="462"/>
      <c r="L52" s="462"/>
      <c r="M52" s="443">
        <f>30000-6181</f>
        <v>23819</v>
      </c>
      <c r="N52" s="428">
        <f>D52+E52+G52+H52+F52+M52+I52</f>
        <v>363611</v>
      </c>
      <c r="O52" s="411">
        <v>0</v>
      </c>
      <c r="P52" s="377">
        <v>0</v>
      </c>
      <c r="Q52" s="389"/>
      <c r="R52" s="457"/>
      <c r="S52" s="469"/>
      <c r="T52" s="470"/>
      <c r="U52" s="479"/>
      <c r="V52" s="480"/>
      <c r="W52" s="480"/>
    </row>
    <row r="53" spans="1:24" ht="15.75" thickBot="1" x14ac:dyDescent="0.3">
      <c r="A53" s="387" t="s">
        <v>529</v>
      </c>
      <c r="B53" s="502" t="s">
        <v>530</v>
      </c>
      <c r="C53" s="442"/>
      <c r="D53" s="388"/>
      <c r="E53" s="443"/>
      <c r="F53" s="442"/>
      <c r="G53" s="388"/>
      <c r="H53" s="388">
        <f>H9+H18</f>
        <v>489185</v>
      </c>
      <c r="I53" s="443">
        <f>I9+I18</f>
        <v>767510</v>
      </c>
      <c r="J53" s="431"/>
      <c r="K53" s="462"/>
      <c r="L53" s="462"/>
      <c r="M53" s="443"/>
      <c r="N53" s="428"/>
      <c r="O53" s="411">
        <f>P53</f>
        <v>1256695</v>
      </c>
      <c r="P53" s="377">
        <f>H53+I53</f>
        <v>1256695</v>
      </c>
      <c r="Q53" s="389"/>
      <c r="R53" s="460"/>
      <c r="S53" s="469"/>
      <c r="T53" s="470"/>
      <c r="U53" s="479"/>
      <c r="V53" s="480"/>
      <c r="W53" s="480"/>
    </row>
    <row r="54" spans="1:24" ht="15.75" thickBot="1" x14ac:dyDescent="0.3">
      <c r="A54" s="767" t="s">
        <v>586</v>
      </c>
      <c r="B54" s="768"/>
      <c r="C54" s="444">
        <f>C9+C18+C25+C52</f>
        <v>10400000</v>
      </c>
      <c r="D54" s="422">
        <f>D18+D52+D9</f>
        <v>9000000</v>
      </c>
      <c r="E54" s="445">
        <f>E30+E31+E32+E33+E34+E37+E41+E42+E43+E44+E45+E49+E50+E52+E35+E36+E46+E47+E48</f>
        <v>1400000</v>
      </c>
      <c r="F54" s="578">
        <f>F9+F18+F25+F8+F52</f>
        <v>2574960</v>
      </c>
      <c r="G54" s="422">
        <f>G9+G18+G25+G52</f>
        <v>860000</v>
      </c>
      <c r="H54" s="422">
        <f>H9+H18+H52</f>
        <v>500000</v>
      </c>
      <c r="I54" s="422">
        <f>I9+I18+I52</f>
        <v>780000</v>
      </c>
      <c r="J54" s="536">
        <f>J9+J18+J25+J52+J8</f>
        <v>15114960</v>
      </c>
      <c r="K54" s="530">
        <f>K9+K18+K25</f>
        <v>11357553</v>
      </c>
      <c r="L54" s="530"/>
      <c r="M54" s="445">
        <f>M9+M18+M25+M52</f>
        <v>580000</v>
      </c>
      <c r="N54" s="430">
        <f>N9+N18+N25+N8+N52</f>
        <v>15694960</v>
      </c>
      <c r="O54" s="420">
        <f>O53+O51+O29+O25+O18+O9</f>
        <v>14689779</v>
      </c>
      <c r="P54" s="447">
        <f>P53+P51+P29+P25+P18+P9</f>
        <v>14683598</v>
      </c>
      <c r="Q54" s="448">
        <f>Q9+Q18+Q25+Q51</f>
        <v>6181</v>
      </c>
      <c r="R54" s="461"/>
      <c r="S54" s="442">
        <f>S9+S18+S25</f>
        <v>632400</v>
      </c>
      <c r="T54" s="388">
        <f>T9+T18+T25</f>
        <v>0</v>
      </c>
      <c r="U54" s="462">
        <f>U25+U18+U9</f>
        <v>489185</v>
      </c>
      <c r="V54" s="431"/>
      <c r="W54" s="462">
        <f>W9+W18+W25</f>
        <v>0</v>
      </c>
    </row>
    <row r="55" spans="1:24" ht="15.75" thickBot="1" x14ac:dyDescent="0.3">
      <c r="A55" s="741" t="s">
        <v>357</v>
      </c>
      <c r="B55" s="742"/>
      <c r="C55" s="660"/>
      <c r="D55" s="661">
        <v>640000</v>
      </c>
      <c r="E55" s="662"/>
      <c r="F55" s="663">
        <v>120000</v>
      </c>
      <c r="G55" s="661">
        <v>470000</v>
      </c>
      <c r="H55" s="661">
        <v>260000</v>
      </c>
      <c r="I55" s="662"/>
      <c r="J55" s="664"/>
      <c r="K55" s="665"/>
      <c r="L55" s="665"/>
      <c r="M55" s="662">
        <v>10000</v>
      </c>
      <c r="N55" s="666">
        <f>SUM(C55:M55)</f>
        <v>1500000</v>
      </c>
      <c r="O55" s="667">
        <f>SUM(P55:Q55)</f>
        <v>1500000</v>
      </c>
      <c r="P55" s="668">
        <f>D55+F55+G55+H55</f>
        <v>1490000</v>
      </c>
      <c r="Q55" s="669">
        <f>M55</f>
        <v>10000</v>
      </c>
      <c r="R55" s="670"/>
      <c r="S55" s="668">
        <v>480000</v>
      </c>
      <c r="T55" s="671">
        <v>0</v>
      </c>
      <c r="U55" s="672">
        <v>260000</v>
      </c>
      <c r="V55" s="667"/>
      <c r="W55" s="673"/>
    </row>
    <row r="56" spans="1:24" ht="15.75" thickBot="1" x14ac:dyDescent="0.3">
      <c r="A56" s="741" t="s">
        <v>539</v>
      </c>
      <c r="B56" s="742"/>
      <c r="C56" s="668"/>
      <c r="D56" s="669"/>
      <c r="E56" s="672"/>
      <c r="F56" s="668">
        <v>185000</v>
      </c>
      <c r="G56" s="669">
        <v>15000</v>
      </c>
      <c r="H56" s="669"/>
      <c r="I56" s="672"/>
      <c r="J56" s="667"/>
      <c r="K56" s="673"/>
      <c r="L56" s="665"/>
      <c r="M56" s="662"/>
      <c r="N56" s="666">
        <f>SUM(C56:M56)</f>
        <v>200000</v>
      </c>
      <c r="O56" s="667">
        <f>SUM(P56:Q56)</f>
        <v>200000</v>
      </c>
      <c r="P56" s="668">
        <f>F56+G56</f>
        <v>200000</v>
      </c>
      <c r="Q56" s="669">
        <f>M56</f>
        <v>0</v>
      </c>
      <c r="R56" s="670"/>
      <c r="S56" s="668">
        <v>10000</v>
      </c>
      <c r="T56" s="671">
        <v>5000</v>
      </c>
      <c r="U56" s="672"/>
      <c r="V56" s="667"/>
      <c r="W56" s="673"/>
    </row>
    <row r="57" spans="1:24" s="336" customFormat="1" ht="32.25" customHeight="1" thickBot="1" x14ac:dyDescent="0.3">
      <c r="A57" s="762" t="s">
        <v>540</v>
      </c>
      <c r="B57" s="763"/>
      <c r="C57" s="483">
        <f>C54+C55+C56</f>
        <v>10400000</v>
      </c>
      <c r="D57" s="481">
        <f>D54+D55+D56</f>
        <v>9640000</v>
      </c>
      <c r="E57" s="484">
        <f t="shared" ref="E57:M57" si="18">E54+E55+E56</f>
        <v>1400000</v>
      </c>
      <c r="F57" s="483">
        <f t="shared" si="18"/>
        <v>2879960</v>
      </c>
      <c r="G57" s="481">
        <f t="shared" si="18"/>
        <v>1345000</v>
      </c>
      <c r="H57" s="481">
        <f t="shared" si="18"/>
        <v>760000</v>
      </c>
      <c r="I57" s="484">
        <f t="shared" si="18"/>
        <v>780000</v>
      </c>
      <c r="J57" s="485">
        <f t="shared" si="18"/>
        <v>15114960</v>
      </c>
      <c r="K57" s="523">
        <f t="shared" si="18"/>
        <v>11357553</v>
      </c>
      <c r="L57" s="601"/>
      <c r="M57" s="484">
        <f t="shared" si="18"/>
        <v>590000</v>
      </c>
      <c r="N57" s="486">
        <f>N54+N55+N56</f>
        <v>17394960</v>
      </c>
      <c r="O57" s="485">
        <f>O54+O55+O56</f>
        <v>16389779</v>
      </c>
      <c r="P57" s="483">
        <f>P54+P55+P56</f>
        <v>16373598</v>
      </c>
      <c r="Q57" s="481">
        <f>Q54+Q55+Q56</f>
        <v>16181</v>
      </c>
      <c r="R57" s="482"/>
      <c r="S57" s="814">
        <f>S56+S55+S54+U54+U55+T54+T56+T55</f>
        <v>1876585</v>
      </c>
      <c r="T57" s="815"/>
      <c r="U57" s="816"/>
      <c r="V57" s="485">
        <f>V56</f>
        <v>0</v>
      </c>
      <c r="W57" s="486">
        <f>W54+W55</f>
        <v>0</v>
      </c>
      <c r="X57" s="487"/>
    </row>
    <row r="58" spans="1:24" s="336" customFormat="1" ht="16.5" thickBot="1" x14ac:dyDescent="0.3">
      <c r="A58" s="819" t="s">
        <v>544</v>
      </c>
      <c r="B58" s="820"/>
      <c r="C58" s="483"/>
      <c r="D58" s="481"/>
      <c r="E58" s="484"/>
      <c r="F58" s="483"/>
      <c r="G58" s="481"/>
      <c r="H58" s="481"/>
      <c r="I58" s="484"/>
      <c r="J58" s="485"/>
      <c r="K58" s="523"/>
      <c r="L58" s="601"/>
      <c r="M58" s="484"/>
      <c r="N58" s="486">
        <f>SUM(C58:M58)</f>
        <v>0</v>
      </c>
      <c r="O58" s="485">
        <f>SUM(P58:R58)</f>
        <v>16473386</v>
      </c>
      <c r="P58" s="483">
        <f>12024292-100-8400-35550-225</f>
        <v>11980017</v>
      </c>
      <c r="Q58" s="481">
        <f>3220350-6181</f>
        <v>3214169</v>
      </c>
      <c r="R58" s="482">
        <v>1279200</v>
      </c>
      <c r="S58" s="814">
        <v>26965615</v>
      </c>
      <c r="T58" s="815"/>
      <c r="U58" s="816"/>
      <c r="V58" s="485">
        <v>3211215</v>
      </c>
      <c r="W58" s="486">
        <v>809750</v>
      </c>
      <c r="X58" s="487"/>
    </row>
    <row r="59" spans="1:24" s="423" customFormat="1" ht="33.75" customHeight="1" thickBot="1" x14ac:dyDescent="0.35">
      <c r="A59" s="808" t="s">
        <v>545</v>
      </c>
      <c r="B59" s="809"/>
      <c r="C59" s="809"/>
      <c r="D59" s="809"/>
      <c r="E59" s="809"/>
      <c r="F59" s="809"/>
      <c r="G59" s="809"/>
      <c r="H59" s="809"/>
      <c r="I59" s="809"/>
      <c r="J59" s="809"/>
      <c r="K59" s="809"/>
      <c r="L59" s="809"/>
      <c r="M59" s="809"/>
      <c r="N59" s="809"/>
      <c r="O59" s="810"/>
      <c r="P59" s="488">
        <f>P57+P58</f>
        <v>28353615</v>
      </c>
      <c r="Q59" s="489">
        <f>Q57+Q58</f>
        <v>3230350</v>
      </c>
      <c r="R59" s="490">
        <f>R57+R58</f>
        <v>1279200</v>
      </c>
      <c r="S59" s="817">
        <f>S57+S58</f>
        <v>28842200</v>
      </c>
      <c r="T59" s="806"/>
      <c r="U59" s="818"/>
      <c r="V59" s="491">
        <f>V57+V58</f>
        <v>3211215</v>
      </c>
      <c r="W59" s="492">
        <f>W57+W58</f>
        <v>809750</v>
      </c>
      <c r="X59" s="493"/>
    </row>
    <row r="60" spans="1:24" ht="19.5" thickBot="1" x14ac:dyDescent="0.35">
      <c r="A60" s="811"/>
      <c r="B60" s="812"/>
      <c r="C60" s="812"/>
      <c r="D60" s="812"/>
      <c r="E60" s="812"/>
      <c r="F60" s="812"/>
      <c r="G60" s="812"/>
      <c r="H60" s="812"/>
      <c r="I60" s="812"/>
      <c r="J60" s="812"/>
      <c r="K60" s="812"/>
      <c r="L60" s="812"/>
      <c r="M60" s="812"/>
      <c r="N60" s="812"/>
      <c r="O60" s="813"/>
      <c r="P60" s="775">
        <f>SUM(P59:R59)</f>
        <v>32863165</v>
      </c>
      <c r="Q60" s="776"/>
      <c r="R60" s="777"/>
      <c r="S60" s="775">
        <f>SUM(S59:W59)</f>
        <v>32863165</v>
      </c>
      <c r="T60" s="806"/>
      <c r="U60" s="806"/>
      <c r="V60" s="806"/>
      <c r="W60" s="807"/>
    </row>
    <row r="61" spans="1:24" ht="15.75" thickBot="1" x14ac:dyDescent="0.3">
      <c r="P61" s="727">
        <f>S60-P60</f>
        <v>0</v>
      </c>
      <c r="Q61" s="728"/>
      <c r="R61" s="728"/>
      <c r="S61" s="728"/>
      <c r="T61" s="728"/>
      <c r="U61" s="728"/>
      <c r="V61" s="728"/>
      <c r="W61" s="729"/>
    </row>
  </sheetData>
  <mergeCells count="35">
    <mergeCell ref="S60:W60"/>
    <mergeCell ref="A59:O60"/>
    <mergeCell ref="S57:U57"/>
    <mergeCell ref="S58:U58"/>
    <mergeCell ref="S59:U59"/>
    <mergeCell ref="A58:B58"/>
    <mergeCell ref="A2:A6"/>
    <mergeCell ref="B2:B6"/>
    <mergeCell ref="C3:E3"/>
    <mergeCell ref="F3:H3"/>
    <mergeCell ref="J3:J6"/>
    <mergeCell ref="C4:C6"/>
    <mergeCell ref="L3:L6"/>
    <mergeCell ref="P60:R60"/>
    <mergeCell ref="K4:K6"/>
    <mergeCell ref="D5:D6"/>
    <mergeCell ref="E5:E6"/>
    <mergeCell ref="G4:G6"/>
    <mergeCell ref="I3:I6"/>
    <mergeCell ref="P61:W61"/>
    <mergeCell ref="A1:W1"/>
    <mergeCell ref="S6:U6"/>
    <mergeCell ref="S2:W4"/>
    <mergeCell ref="A55:B55"/>
    <mergeCell ref="N2:N6"/>
    <mergeCell ref="D4:E4"/>
    <mergeCell ref="F4:F6"/>
    <mergeCell ref="O2:R4"/>
    <mergeCell ref="P5:R5"/>
    <mergeCell ref="C2:K2"/>
    <mergeCell ref="A56:B56"/>
    <mergeCell ref="A57:B57"/>
    <mergeCell ref="M3:M6"/>
    <mergeCell ref="A54:B54"/>
    <mergeCell ref="H4:H6"/>
  </mergeCells>
  <pageMargins left="0.7" right="0.7" top="0.75" bottom="0.75" header="0.3" footer="0.3"/>
  <pageSetup paperSize="9" scale="4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4</vt:i4>
      </vt:variant>
    </vt:vector>
  </HeadingPairs>
  <TitlesOfParts>
    <vt:vector size="12" baseType="lpstr">
      <vt:lpstr>príjmy </vt:lpstr>
      <vt:lpstr>výdavky </vt:lpstr>
      <vt:lpstr>pomocná tabuľka - príjmy 2013</vt:lpstr>
      <vt:lpstr>pomocná tabuľka - výdavky 2013</vt:lpstr>
      <vt:lpstr>pomocná tabuľka - sumár 2013</vt:lpstr>
      <vt:lpstr>sumár </vt:lpstr>
      <vt:lpstr>investície</vt:lpstr>
      <vt:lpstr>Rozpočet celkový</vt:lpstr>
      <vt:lpstr>'pomocná tabuľka - príjmy 2013'!Názvy_tlače</vt:lpstr>
      <vt:lpstr>'pomocná tabuľka - výdavky 2013'!Názvy_tlače</vt:lpstr>
      <vt:lpstr>'príjmy '!Názvy_tlače</vt:lpstr>
      <vt:lpstr>'výdavky 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Original HM</dc:creator>
  <cp:lastModifiedBy>Mesto Sala</cp:lastModifiedBy>
  <cp:lastPrinted>2025-03-21T12:56:24Z</cp:lastPrinted>
  <dcterms:created xsi:type="dcterms:W3CDTF">2013-01-26T12:47:58Z</dcterms:created>
  <dcterms:modified xsi:type="dcterms:W3CDTF">2025-03-24T12:31:39Z</dcterms:modified>
</cp:coreProperties>
</file>