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5\Mesačné plnenie 2025\Január 2025\"/>
    </mc:Choice>
  </mc:AlternateContent>
  <xr:revisionPtr revIDLastSave="0" documentId="13_ncr:1_{3F2542D3-4891-4EF3-8760-0AD313F93F45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18" i="12" l="1"/>
  <c r="D18" i="12"/>
  <c r="C59" i="5" l="1"/>
  <c r="C18" i="5" l="1"/>
  <c r="C5" i="5"/>
  <c r="K182" i="6" l="1"/>
  <c r="K181" i="6"/>
  <c r="K180" i="6"/>
  <c r="K177" i="6"/>
  <c r="K176" i="6"/>
  <c r="K175" i="6"/>
  <c r="K174" i="6"/>
  <c r="K173" i="6" s="1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51" i="6"/>
  <c r="K150" i="6"/>
  <c r="K149" i="6"/>
  <c r="K148" i="6"/>
  <c r="K147" i="6"/>
  <c r="K146" i="6"/>
  <c r="K145" i="6"/>
  <c r="K144" i="6"/>
  <c r="K143" i="6"/>
  <c r="K142" i="6"/>
  <c r="K139" i="6"/>
  <c r="K138" i="6"/>
  <c r="K137" i="6"/>
  <c r="K136" i="6"/>
  <c r="K135" i="6"/>
  <c r="K134" i="6"/>
  <c r="K132" i="6"/>
  <c r="K130" i="6"/>
  <c r="K129" i="6"/>
  <c r="K128" i="6"/>
  <c r="K127" i="6"/>
  <c r="K126" i="6"/>
  <c r="K125" i="6"/>
  <c r="K124" i="6"/>
  <c r="K123" i="6"/>
  <c r="K121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80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51" i="6"/>
  <c r="J150" i="6"/>
  <c r="J149" i="6"/>
  <c r="J148" i="6"/>
  <c r="J147" i="6"/>
  <c r="J146" i="6"/>
  <c r="J145" i="6"/>
  <c r="J144" i="6"/>
  <c r="J143" i="6"/>
  <c r="J142" i="6"/>
  <c r="J139" i="6"/>
  <c r="J138" i="6"/>
  <c r="J137" i="6"/>
  <c r="J136" i="6"/>
  <c r="J134" i="6"/>
  <c r="J132" i="6"/>
  <c r="J130" i="6"/>
  <c r="J129" i="6"/>
  <c r="J128" i="6"/>
  <c r="J127" i="6"/>
  <c r="J126" i="6"/>
  <c r="J125" i="6"/>
  <c r="J124" i="6"/>
  <c r="J123" i="6"/>
  <c r="J121" i="6"/>
  <c r="J119" i="6"/>
  <c r="J118" i="6"/>
  <c r="J117" i="6"/>
  <c r="J116" i="6"/>
  <c r="J115" i="6"/>
  <c r="J114" i="6"/>
  <c r="J112" i="6"/>
  <c r="J111" i="6"/>
  <c r="J110" i="6"/>
  <c r="J109" i="6"/>
  <c r="J108" i="6"/>
  <c r="J105" i="6"/>
  <c r="J104" i="6"/>
  <c r="J103" i="6"/>
  <c r="J102" i="6"/>
  <c r="J101" i="6"/>
  <c r="J100" i="6"/>
  <c r="J99" i="6"/>
  <c r="J98" i="6"/>
  <c r="J96" i="6"/>
  <c r="J94" i="6"/>
  <c r="J93" i="6" s="1"/>
  <c r="J92" i="6"/>
  <c r="J90" i="6"/>
  <c r="J89" i="6"/>
  <c r="J87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4" i="6" s="1"/>
  <c r="J15" i="6"/>
  <c r="J13" i="6"/>
  <c r="J12" i="6"/>
  <c r="J11" i="6"/>
  <c r="J10" i="6"/>
  <c r="I181" i="6"/>
  <c r="I175" i="6"/>
  <c r="I172" i="6"/>
  <c r="I170" i="6"/>
  <c r="I168" i="6"/>
  <c r="I164" i="6"/>
  <c r="I160" i="6"/>
  <c r="I155" i="6"/>
  <c r="I151" i="6"/>
  <c r="I148" i="6"/>
  <c r="I146" i="6"/>
  <c r="I145" i="6"/>
  <c r="I144" i="6"/>
  <c r="I143" i="6"/>
  <c r="I139" i="6"/>
  <c r="I138" i="6"/>
  <c r="I132" i="6"/>
  <c r="I130" i="6"/>
  <c r="I121" i="6"/>
  <c r="I119" i="6"/>
  <c r="I118" i="6"/>
  <c r="I117" i="6"/>
  <c r="I115" i="6"/>
  <c r="I114" i="6"/>
  <c r="I105" i="6"/>
  <c r="I101" i="6"/>
  <c r="I96" i="6"/>
  <c r="I94" i="6"/>
  <c r="I92" i="6"/>
  <c r="I90" i="6"/>
  <c r="I89" i="6"/>
  <c r="I87" i="6"/>
  <c r="I86" i="6"/>
  <c r="I85" i="6" s="1"/>
  <c r="I84" i="6"/>
  <c r="I83" i="6"/>
  <c r="I82" i="6"/>
  <c r="I81" i="6"/>
  <c r="I80" i="6"/>
  <c r="I79" i="6"/>
  <c r="I78" i="6"/>
  <c r="I74" i="6"/>
  <c r="I73" i="6"/>
  <c r="I70" i="6"/>
  <c r="I67" i="6"/>
  <c r="I66" i="6"/>
  <c r="I64" i="6"/>
  <c r="I62" i="6"/>
  <c r="I61" i="6"/>
  <c r="H61" i="6" s="1"/>
  <c r="I58" i="6"/>
  <c r="H58" i="6" s="1"/>
  <c r="I51" i="6"/>
  <c r="I50" i="6"/>
  <c r="I45" i="6"/>
  <c r="I43" i="6"/>
  <c r="I40" i="6"/>
  <c r="I38" i="6"/>
  <c r="I33" i="6"/>
  <c r="I31" i="6"/>
  <c r="I30" i="6"/>
  <c r="I29" i="6"/>
  <c r="I28" i="6"/>
  <c r="I27" i="6"/>
  <c r="I26" i="6"/>
  <c r="I25" i="6"/>
  <c r="I24" i="6"/>
  <c r="I21" i="6"/>
  <c r="I19" i="6"/>
  <c r="I16" i="6"/>
  <c r="I13" i="6"/>
  <c r="J173" i="6"/>
  <c r="I93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E151" i="6"/>
  <c r="E149" i="6"/>
  <c r="E148" i="6"/>
  <c r="E147" i="6"/>
  <c r="E146" i="6"/>
  <c r="E145" i="6"/>
  <c r="E144" i="6"/>
  <c r="E143" i="6"/>
  <c r="G182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42" i="6"/>
  <c r="G139" i="6"/>
  <c r="G138" i="6"/>
  <c r="G137" i="6"/>
  <c r="G136" i="6"/>
  <c r="G135" i="6"/>
  <c r="G134" i="6"/>
  <c r="G132" i="6"/>
  <c r="G45" i="6"/>
  <c r="G44" i="6"/>
  <c r="G43" i="6"/>
  <c r="G42" i="6"/>
  <c r="G41" i="6"/>
  <c r="G40" i="6"/>
  <c r="G38" i="6"/>
  <c r="G37" i="6"/>
  <c r="F182" i="6"/>
  <c r="F181" i="6"/>
  <c r="F180" i="6"/>
  <c r="F178" i="6"/>
  <c r="F177" i="6"/>
  <c r="F176" i="6"/>
  <c r="F175" i="6"/>
  <c r="F174" i="6"/>
  <c r="F173" i="6" s="1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42" i="6"/>
  <c r="F47" i="6"/>
  <c r="F45" i="6"/>
  <c r="F44" i="6"/>
  <c r="F43" i="6"/>
  <c r="F42" i="6"/>
  <c r="F41" i="6"/>
  <c r="F40" i="6"/>
  <c r="F38" i="6"/>
  <c r="F37" i="6"/>
  <c r="E182" i="6"/>
  <c r="E181" i="6"/>
  <c r="E180" i="6"/>
  <c r="E178" i="6"/>
  <c r="E177" i="6"/>
  <c r="E176" i="6"/>
  <c r="E175" i="6"/>
  <c r="E174" i="6"/>
  <c r="E173" i="6" s="1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42" i="6"/>
  <c r="E139" i="6"/>
  <c r="E138" i="6"/>
  <c r="E137" i="6"/>
  <c r="E136" i="6"/>
  <c r="E135" i="6"/>
  <c r="E134" i="6"/>
  <c r="E132" i="6"/>
  <c r="E128" i="6"/>
  <c r="E130" i="6"/>
  <c r="G130" i="6"/>
  <c r="F130" i="6"/>
  <c r="G129" i="6"/>
  <c r="F129" i="6"/>
  <c r="G128" i="6"/>
  <c r="F128" i="6"/>
  <c r="G127" i="6"/>
  <c r="F127" i="6"/>
  <c r="E129" i="6"/>
  <c r="E127" i="6"/>
  <c r="G126" i="6"/>
  <c r="G125" i="6"/>
  <c r="G124" i="6"/>
  <c r="G123" i="6"/>
  <c r="G121" i="6"/>
  <c r="F139" i="6"/>
  <c r="F138" i="6"/>
  <c r="F137" i="6"/>
  <c r="F136" i="6"/>
  <c r="F135" i="6"/>
  <c r="F134" i="6"/>
  <c r="F132" i="6"/>
  <c r="F126" i="6"/>
  <c r="F125" i="6"/>
  <c r="F124" i="6"/>
  <c r="F123" i="6"/>
  <c r="F121" i="6"/>
  <c r="E126" i="6"/>
  <c r="E125" i="6"/>
  <c r="E124" i="6"/>
  <c r="E123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G96" i="6"/>
  <c r="E119" i="6"/>
  <c r="E118" i="6"/>
  <c r="E117" i="6"/>
  <c r="E116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121" i="6"/>
  <c r="E98" i="6"/>
  <c r="E96" i="6"/>
  <c r="E94" i="6"/>
  <c r="E92" i="6"/>
  <c r="G94" i="6"/>
  <c r="G93" i="6" s="1"/>
  <c r="G92" i="6"/>
  <c r="G90" i="6"/>
  <c r="G89" i="6"/>
  <c r="G87" i="6"/>
  <c r="G86" i="6"/>
  <c r="G84" i="6"/>
  <c r="G83" i="6"/>
  <c r="G82" i="6"/>
  <c r="G81" i="6"/>
  <c r="G80" i="6"/>
  <c r="G79" i="6"/>
  <c r="G78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E90" i="6"/>
  <c r="E89" i="6"/>
  <c r="E87" i="6"/>
  <c r="E86" i="6"/>
  <c r="E84" i="6"/>
  <c r="E83" i="6"/>
  <c r="E82" i="6"/>
  <c r="E81" i="6"/>
  <c r="E80" i="6"/>
  <c r="E79" i="6"/>
  <c r="E78" i="6"/>
  <c r="G75" i="6"/>
  <c r="G74" i="6"/>
  <c r="G73" i="6"/>
  <c r="G71" i="6"/>
  <c r="G70" i="6"/>
  <c r="F75" i="6"/>
  <c r="F74" i="6"/>
  <c r="F73" i="6"/>
  <c r="F71" i="6"/>
  <c r="F70" i="6"/>
  <c r="E75" i="6"/>
  <c r="E74" i="6"/>
  <c r="E73" i="6"/>
  <c r="E71" i="6"/>
  <c r="E70" i="6"/>
  <c r="G67" i="6"/>
  <c r="F67" i="6"/>
  <c r="G66" i="6"/>
  <c r="F66" i="6"/>
  <c r="E66" i="6"/>
  <c r="G64" i="6"/>
  <c r="F64" i="6"/>
  <c r="G63" i="6"/>
  <c r="F63" i="6"/>
  <c r="G62" i="6"/>
  <c r="F62" i="6"/>
  <c r="G61" i="6"/>
  <c r="F61" i="6"/>
  <c r="G59" i="6"/>
  <c r="F59" i="6"/>
  <c r="G58" i="6"/>
  <c r="F58" i="6"/>
  <c r="G57" i="6"/>
  <c r="F57" i="6"/>
  <c r="G56" i="6"/>
  <c r="F56" i="6"/>
  <c r="G55" i="6"/>
  <c r="F55" i="6"/>
  <c r="G54" i="6"/>
  <c r="F54" i="6"/>
  <c r="E67" i="6"/>
  <c r="E64" i="6"/>
  <c r="E63" i="6"/>
  <c r="E62" i="6"/>
  <c r="E61" i="6"/>
  <c r="E59" i="6"/>
  <c r="E58" i="6"/>
  <c r="E57" i="6"/>
  <c r="E56" i="6"/>
  <c r="E55" i="6"/>
  <c r="G51" i="6"/>
  <c r="G50" i="6"/>
  <c r="G49" i="6"/>
  <c r="G47" i="6"/>
  <c r="F51" i="6"/>
  <c r="F50" i="6"/>
  <c r="F49" i="6"/>
  <c r="E51" i="6"/>
  <c r="E50" i="6"/>
  <c r="E49" i="6"/>
  <c r="E47" i="6"/>
  <c r="E45" i="6"/>
  <c r="E44" i="6"/>
  <c r="E43" i="6"/>
  <c r="D43" i="6" s="1"/>
  <c r="E42" i="6"/>
  <c r="E41" i="6"/>
  <c r="E40" i="6"/>
  <c r="E38" i="6"/>
  <c r="E37" i="6"/>
  <c r="G35" i="6"/>
  <c r="G34" i="6"/>
  <c r="G33" i="6"/>
  <c r="G31" i="6"/>
  <c r="G30" i="6"/>
  <c r="G29" i="6"/>
  <c r="G28" i="6"/>
  <c r="G27" i="6"/>
  <c r="G26" i="6"/>
  <c r="G25" i="6"/>
  <c r="G24" i="6"/>
  <c r="F35" i="6"/>
  <c r="F34" i="6"/>
  <c r="F33" i="6"/>
  <c r="F31" i="6"/>
  <c r="F30" i="6"/>
  <c r="F29" i="6"/>
  <c r="F28" i="6"/>
  <c r="F27" i="6"/>
  <c r="F26" i="6"/>
  <c r="F25" i="6"/>
  <c r="F24" i="6"/>
  <c r="E35" i="6"/>
  <c r="E34" i="6"/>
  <c r="E33" i="6"/>
  <c r="E31" i="6"/>
  <c r="E30" i="6"/>
  <c r="E29" i="6"/>
  <c r="E28" i="6"/>
  <c r="E27" i="6"/>
  <c r="E26" i="6"/>
  <c r="E25" i="6"/>
  <c r="E24" i="6"/>
  <c r="G173" i="6"/>
  <c r="D139" i="6"/>
  <c r="F93" i="6"/>
  <c r="G21" i="6"/>
  <c r="G20" i="6"/>
  <c r="G19" i="6"/>
  <c r="G18" i="6"/>
  <c r="G17" i="6"/>
  <c r="G16" i="6"/>
  <c r="G15" i="6"/>
  <c r="G13" i="6"/>
  <c r="G12" i="6"/>
  <c r="G11" i="6"/>
  <c r="G10" i="6"/>
  <c r="F21" i="6"/>
  <c r="F20" i="6"/>
  <c r="F19" i="6"/>
  <c r="F18" i="6"/>
  <c r="F17" i="6"/>
  <c r="F16" i="6"/>
  <c r="F15" i="6"/>
  <c r="F13" i="6"/>
  <c r="F12" i="6"/>
  <c r="F11" i="6"/>
  <c r="F10" i="6"/>
  <c r="E21" i="6"/>
  <c r="E20" i="6"/>
  <c r="E19" i="6"/>
  <c r="E18" i="6"/>
  <c r="E17" i="6"/>
  <c r="E16" i="6"/>
  <c r="E15" i="6"/>
  <c r="E13" i="6"/>
  <c r="E12" i="6"/>
  <c r="E11" i="6"/>
  <c r="E10" i="6"/>
  <c r="D137" i="6" l="1"/>
  <c r="H31" i="6"/>
  <c r="G48" i="6"/>
  <c r="G69" i="6"/>
  <c r="E133" i="6"/>
  <c r="D177" i="6"/>
  <c r="D28" i="6"/>
  <c r="H105" i="6"/>
  <c r="H94" i="6"/>
  <c r="H93" i="6" s="1"/>
  <c r="H40" i="6"/>
  <c r="J113" i="6"/>
  <c r="D37" i="6"/>
  <c r="H29" i="6"/>
  <c r="K72" i="6"/>
  <c r="K88" i="6"/>
  <c r="D135" i="6"/>
  <c r="H84" i="6"/>
  <c r="H138" i="6"/>
  <c r="J32" i="6"/>
  <c r="H148" i="6"/>
  <c r="K65" i="6"/>
  <c r="D161" i="6"/>
  <c r="D176" i="6"/>
  <c r="D178" i="6"/>
  <c r="I91" i="6"/>
  <c r="H172" i="6"/>
  <c r="H67" i="6"/>
  <c r="K93" i="6"/>
  <c r="H101" i="6"/>
  <c r="H81" i="6"/>
  <c r="H115" i="6"/>
  <c r="G88" i="6"/>
  <c r="D155" i="6"/>
  <c r="D170" i="6"/>
  <c r="D172" i="6"/>
  <c r="D41" i="6"/>
  <c r="H13" i="6"/>
  <c r="E32" i="6"/>
  <c r="D70" i="6"/>
  <c r="D151" i="6"/>
  <c r="H130" i="6"/>
  <c r="K97" i="6"/>
  <c r="F32" i="6"/>
  <c r="H51" i="6"/>
  <c r="J85" i="6"/>
  <c r="D61" i="6"/>
  <c r="J167" i="6"/>
  <c r="K69" i="6"/>
  <c r="K85" i="6"/>
  <c r="K162" i="6"/>
  <c r="D35" i="6"/>
  <c r="D38" i="6"/>
  <c r="F48" i="6"/>
  <c r="F46" i="6" s="1"/>
  <c r="D132" i="6"/>
  <c r="D44" i="6"/>
  <c r="D145" i="6"/>
  <c r="H73" i="6"/>
  <c r="J88" i="6"/>
  <c r="D119" i="6"/>
  <c r="F162" i="6"/>
  <c r="J91" i="6"/>
  <c r="J153" i="6"/>
  <c r="K9" i="6"/>
  <c r="H27" i="6"/>
  <c r="K39" i="6"/>
  <c r="D86" i="6"/>
  <c r="D123" i="6"/>
  <c r="D136" i="6"/>
  <c r="D163" i="6"/>
  <c r="H118" i="6"/>
  <c r="H96" i="6"/>
  <c r="H87" i="6"/>
  <c r="H119" i="6"/>
  <c r="H80" i="6"/>
  <c r="D182" i="6"/>
  <c r="D90" i="6"/>
  <c r="E113" i="6"/>
  <c r="H164" i="6"/>
  <c r="D29" i="6"/>
  <c r="J179" i="6"/>
  <c r="D33" i="6"/>
  <c r="I65" i="6"/>
  <c r="F65" i="6"/>
  <c r="F72" i="6"/>
  <c r="E77" i="6"/>
  <c r="H38" i="6"/>
  <c r="H90" i="6"/>
  <c r="H121" i="6"/>
  <c r="K179" i="6"/>
  <c r="F69" i="6"/>
  <c r="G65" i="6"/>
  <c r="D99" i="6"/>
  <c r="D112" i="6"/>
  <c r="D147" i="6"/>
  <c r="J122" i="6"/>
  <c r="J120" i="6" s="1"/>
  <c r="D19" i="6"/>
  <c r="D114" i="6"/>
  <c r="D138" i="6"/>
  <c r="D180" i="6"/>
  <c r="D160" i="6"/>
  <c r="D175" i="6"/>
  <c r="H25" i="6"/>
  <c r="H45" i="6"/>
  <c r="D42" i="6"/>
  <c r="D45" i="6"/>
  <c r="H26" i="6"/>
  <c r="K153" i="6"/>
  <c r="E85" i="6"/>
  <c r="D30" i="6"/>
  <c r="D73" i="6"/>
  <c r="G32" i="6"/>
  <c r="H175" i="6"/>
  <c r="J162" i="6"/>
  <c r="K32" i="6"/>
  <c r="K113" i="6"/>
  <c r="G91" i="6"/>
  <c r="F39" i="6"/>
  <c r="F36" i="6" s="1"/>
  <c r="G39" i="6"/>
  <c r="G36" i="6" s="1"/>
  <c r="G162" i="6"/>
  <c r="J53" i="6"/>
  <c r="D31" i="6"/>
  <c r="D159" i="6"/>
  <c r="H70" i="6"/>
  <c r="H86" i="6"/>
  <c r="H64" i="6"/>
  <c r="K77" i="6"/>
  <c r="D84" i="6"/>
  <c r="D81" i="6"/>
  <c r="K133" i="6"/>
  <c r="K131" i="6" s="1"/>
  <c r="F179" i="6"/>
  <c r="E131" i="6"/>
  <c r="G72" i="6"/>
  <c r="G68" i="6" s="1"/>
  <c r="G85" i="6"/>
  <c r="D166" i="6"/>
  <c r="D80" i="6"/>
  <c r="D142" i="6"/>
  <c r="D143" i="6"/>
  <c r="K48" i="6"/>
  <c r="K46" i="6" s="1"/>
  <c r="D40" i="6"/>
  <c r="D82" i="6"/>
  <c r="D98" i="6"/>
  <c r="D144" i="6"/>
  <c r="J69" i="6"/>
  <c r="H19" i="6"/>
  <c r="F14" i="6"/>
  <c r="D27" i="6"/>
  <c r="D87" i="6"/>
  <c r="H33" i="6"/>
  <c r="H74" i="6"/>
  <c r="H21" i="6"/>
  <c r="H117" i="6"/>
  <c r="D105" i="6"/>
  <c r="D156" i="6"/>
  <c r="D171" i="6"/>
  <c r="H151" i="6"/>
  <c r="D21" i="6"/>
  <c r="D74" i="6"/>
  <c r="H43" i="6"/>
  <c r="D174" i="6"/>
  <c r="D173" i="6" s="1"/>
  <c r="K60" i="6"/>
  <c r="H82" i="6"/>
  <c r="H144" i="6"/>
  <c r="D96" i="6"/>
  <c r="K91" i="6"/>
  <c r="D181" i="6"/>
  <c r="D24" i="6"/>
  <c r="D102" i="6"/>
  <c r="D109" i="6"/>
  <c r="H170" i="6"/>
  <c r="D64" i="6"/>
  <c r="D92" i="6"/>
  <c r="D116" i="6"/>
  <c r="H145" i="6"/>
  <c r="H30" i="6"/>
  <c r="K167" i="6"/>
  <c r="H160" i="6"/>
  <c r="K157" i="6"/>
  <c r="K141" i="6"/>
  <c r="K140" i="6" s="1"/>
  <c r="K122" i="6"/>
  <c r="K120" i="6" s="1"/>
  <c r="K106" i="6"/>
  <c r="H92" i="6"/>
  <c r="H91" i="6" s="1"/>
  <c r="H83" i="6"/>
  <c r="K53" i="6"/>
  <c r="H50" i="6"/>
  <c r="K36" i="6"/>
  <c r="K23" i="6"/>
  <c r="K14" i="6"/>
  <c r="K8" i="6" s="1"/>
  <c r="H16" i="6"/>
  <c r="H181" i="6"/>
  <c r="J157" i="6"/>
  <c r="H155" i="6"/>
  <c r="H146" i="6"/>
  <c r="J141" i="6"/>
  <c r="J140" i="6" s="1"/>
  <c r="H139" i="6"/>
  <c r="H132" i="6"/>
  <c r="J97" i="6"/>
  <c r="H89" i="6"/>
  <c r="H78" i="6"/>
  <c r="J72" i="6"/>
  <c r="J65" i="6"/>
  <c r="H66" i="6"/>
  <c r="H62" i="6"/>
  <c r="J60" i="6"/>
  <c r="J48" i="6"/>
  <c r="J46" i="6" s="1"/>
  <c r="J39" i="6"/>
  <c r="J36" i="6" s="1"/>
  <c r="J23" i="6"/>
  <c r="J22" i="6" s="1"/>
  <c r="H28" i="6"/>
  <c r="J9" i="6"/>
  <c r="J8" i="6" s="1"/>
  <c r="H168" i="6"/>
  <c r="H143" i="6"/>
  <c r="I113" i="6"/>
  <c r="H114" i="6"/>
  <c r="I88" i="6"/>
  <c r="I77" i="6"/>
  <c r="I72" i="6"/>
  <c r="I23" i="6"/>
  <c r="H24" i="6"/>
  <c r="D148" i="6"/>
  <c r="F141" i="6"/>
  <c r="F140" i="6" s="1"/>
  <c r="G179" i="6"/>
  <c r="D169" i="6"/>
  <c r="G167" i="6"/>
  <c r="G157" i="6"/>
  <c r="G153" i="6"/>
  <c r="D149" i="6"/>
  <c r="D146" i="6"/>
  <c r="G141" i="6"/>
  <c r="G140" i="6" s="1"/>
  <c r="G133" i="6"/>
  <c r="G131" i="6" s="1"/>
  <c r="D134" i="6"/>
  <c r="F167" i="6"/>
  <c r="D168" i="6"/>
  <c r="D165" i="6"/>
  <c r="D164" i="6"/>
  <c r="F157" i="6"/>
  <c r="F153" i="6"/>
  <c r="D154" i="6"/>
  <c r="E179" i="6"/>
  <c r="E167" i="6"/>
  <c r="E157" i="6"/>
  <c r="D158" i="6"/>
  <c r="D128" i="6"/>
  <c r="G122" i="6"/>
  <c r="G120" i="6" s="1"/>
  <c r="D121" i="6"/>
  <c r="D130" i="6"/>
  <c r="F122" i="6"/>
  <c r="F120" i="6" s="1"/>
  <c r="D127" i="6"/>
  <c r="D126" i="6"/>
  <c r="D129" i="6"/>
  <c r="D125" i="6"/>
  <c r="E122" i="6"/>
  <c r="E120" i="6" s="1"/>
  <c r="D118" i="6"/>
  <c r="G113" i="6"/>
  <c r="D111" i="6"/>
  <c r="G106" i="6"/>
  <c r="G97" i="6"/>
  <c r="D117" i="6"/>
  <c r="F113" i="6"/>
  <c r="D108" i="6"/>
  <c r="D110" i="6"/>
  <c r="D107" i="6"/>
  <c r="D101" i="6"/>
  <c r="E106" i="6"/>
  <c r="D104" i="6"/>
  <c r="E97" i="6"/>
  <c r="D94" i="6"/>
  <c r="D93" i="6" s="1"/>
  <c r="G77" i="6"/>
  <c r="D103" i="6"/>
  <c r="D100" i="6"/>
  <c r="F77" i="6"/>
  <c r="D78" i="6"/>
  <c r="E88" i="6"/>
  <c r="D89" i="6"/>
  <c r="D83" i="6"/>
  <c r="D75" i="6"/>
  <c r="D72" i="6"/>
  <c r="D71" i="6"/>
  <c r="D63" i="6"/>
  <c r="D57" i="6"/>
  <c r="G60" i="6"/>
  <c r="G53" i="6"/>
  <c r="D66" i="6"/>
  <c r="F60" i="6"/>
  <c r="D58" i="6"/>
  <c r="F53" i="6"/>
  <c r="D59" i="6"/>
  <c r="E65" i="6"/>
  <c r="D62" i="6"/>
  <c r="D56" i="6"/>
  <c r="G46" i="6"/>
  <c r="D51" i="6"/>
  <c r="D47" i="6"/>
  <c r="D49" i="6"/>
  <c r="D50" i="6"/>
  <c r="G23" i="6"/>
  <c r="D26" i="6"/>
  <c r="F23" i="6"/>
  <c r="E23" i="6"/>
  <c r="E22" i="6" s="1"/>
  <c r="E39" i="6"/>
  <c r="E36" i="6" s="1"/>
  <c r="E48" i="6"/>
  <c r="E46" i="6" s="1"/>
  <c r="E60" i="6"/>
  <c r="E69" i="6"/>
  <c r="E72" i="6"/>
  <c r="E93" i="6"/>
  <c r="E91" i="6" s="1"/>
  <c r="E141" i="6"/>
  <c r="E153" i="6"/>
  <c r="E162" i="6"/>
  <c r="D25" i="6"/>
  <c r="D34" i="6"/>
  <c r="D32" i="6" s="1"/>
  <c r="D55" i="6"/>
  <c r="D67" i="6"/>
  <c r="D79" i="6"/>
  <c r="D115" i="6"/>
  <c r="D124" i="6"/>
  <c r="F85" i="6"/>
  <c r="F88" i="6"/>
  <c r="F91" i="6"/>
  <c r="F97" i="6"/>
  <c r="F106" i="6"/>
  <c r="F133" i="6"/>
  <c r="F131" i="6" s="1"/>
  <c r="D18" i="6"/>
  <c r="G14" i="6"/>
  <c r="G9" i="6"/>
  <c r="D16" i="6"/>
  <c r="D13" i="6"/>
  <c r="D12" i="6"/>
  <c r="F9" i="6"/>
  <c r="D11" i="6"/>
  <c r="D20" i="6"/>
  <c r="D17" i="6"/>
  <c r="E14" i="6"/>
  <c r="D15" i="6"/>
  <c r="E9" i="6"/>
  <c r="D10" i="6"/>
  <c r="J152" i="6" l="1"/>
  <c r="D39" i="6"/>
  <c r="D113" i="6"/>
  <c r="D85" i="6"/>
  <c r="K68" i="6"/>
  <c r="K22" i="6"/>
  <c r="H85" i="6"/>
  <c r="D36" i="6"/>
  <c r="D69" i="6"/>
  <c r="D68" i="6" s="1"/>
  <c r="D157" i="6"/>
  <c r="D133" i="6"/>
  <c r="D131" i="6" s="1"/>
  <c r="F68" i="6"/>
  <c r="F22" i="6"/>
  <c r="D88" i="6"/>
  <c r="H65" i="6"/>
  <c r="K152" i="6"/>
  <c r="E76" i="6"/>
  <c r="H113" i="6"/>
  <c r="K76" i="6"/>
  <c r="D179" i="6"/>
  <c r="G76" i="6"/>
  <c r="K95" i="6"/>
  <c r="D162" i="6"/>
  <c r="H72" i="6"/>
  <c r="D153" i="6"/>
  <c r="F8" i="6"/>
  <c r="G22" i="6"/>
  <c r="H88" i="6"/>
  <c r="D141" i="6"/>
  <c r="J52" i="6"/>
  <c r="J68" i="6"/>
  <c r="D48" i="6"/>
  <c r="D46" i="6" s="1"/>
  <c r="K52" i="6"/>
  <c r="D91" i="6"/>
  <c r="D167" i="6"/>
  <c r="I76" i="6"/>
  <c r="H23" i="6"/>
  <c r="G152" i="6"/>
  <c r="F152" i="6"/>
  <c r="E8" i="6"/>
  <c r="G52" i="6"/>
  <c r="E95" i="6"/>
  <c r="D122" i="6"/>
  <c r="D120" i="6" s="1"/>
  <c r="G95" i="6"/>
  <c r="D106" i="6"/>
  <c r="F95" i="6"/>
  <c r="D97" i="6"/>
  <c r="F76" i="6"/>
  <c r="D77" i="6"/>
  <c r="E68" i="6"/>
  <c r="F52" i="6"/>
  <c r="D60" i="6"/>
  <c r="D65" i="6"/>
  <c r="D23" i="6"/>
  <c r="D22" i="6" s="1"/>
  <c r="E152" i="6"/>
  <c r="G8" i="6"/>
  <c r="D9" i="6"/>
  <c r="D14" i="6"/>
  <c r="D54" i="13"/>
  <c r="D57" i="13" s="1"/>
  <c r="K11" i="13"/>
  <c r="K12" i="13"/>
  <c r="K13" i="13"/>
  <c r="K14" i="13"/>
  <c r="K15" i="13"/>
  <c r="K16" i="13"/>
  <c r="K17" i="13"/>
  <c r="K10" i="13"/>
  <c r="C11" i="13"/>
  <c r="C12" i="13"/>
  <c r="C13" i="13"/>
  <c r="C14" i="13"/>
  <c r="C15" i="13"/>
  <c r="C16" i="13"/>
  <c r="C17" i="13"/>
  <c r="C10" i="13"/>
  <c r="J10" i="13" s="1"/>
  <c r="D7" i="13"/>
  <c r="D9" i="13"/>
  <c r="G52" i="13"/>
  <c r="F27" i="13"/>
  <c r="F16" i="13"/>
  <c r="F15" i="13"/>
  <c r="F14" i="13"/>
  <c r="H13" i="13"/>
  <c r="F12" i="13"/>
  <c r="F11" i="13"/>
  <c r="F10" i="13"/>
  <c r="B95" i="5"/>
  <c r="B12" i="7" s="1"/>
  <c r="B18" i="5"/>
  <c r="B5" i="5"/>
  <c r="C95" i="5"/>
  <c r="C12" i="7" s="1"/>
  <c r="B89" i="5"/>
  <c r="C89" i="5"/>
  <c r="B85" i="5"/>
  <c r="C85" i="5"/>
  <c r="B61" i="5"/>
  <c r="C61" i="5"/>
  <c r="B52" i="5"/>
  <c r="C52" i="5"/>
  <c r="B29" i="5"/>
  <c r="C29" i="5"/>
  <c r="B9" i="5"/>
  <c r="C9" i="5"/>
  <c r="B7" i="5"/>
  <c r="C7" i="5"/>
  <c r="C84" i="5" l="1"/>
  <c r="C8" i="7" s="1"/>
  <c r="B28" i="7"/>
  <c r="D152" i="6"/>
  <c r="D76" i="6"/>
  <c r="F6" i="6"/>
  <c r="B9" i="7" s="1"/>
  <c r="B32" i="7" s="1"/>
  <c r="G6" i="6"/>
  <c r="B13" i="7" s="1"/>
  <c r="B33" i="7" s="1"/>
  <c r="C28" i="7"/>
  <c r="B84" i="5"/>
  <c r="B8" i="7" s="1"/>
  <c r="C27" i="7"/>
  <c r="B27" i="7"/>
  <c r="C4" i="5"/>
  <c r="C26" i="7" s="1"/>
  <c r="D95" i="6"/>
  <c r="D8" i="6"/>
  <c r="K9" i="13"/>
  <c r="B4" i="5"/>
  <c r="B26" i="7" s="1"/>
  <c r="B17" i="5"/>
  <c r="C17" i="5"/>
  <c r="B3" i="5" l="1"/>
  <c r="B100" i="5" s="1"/>
  <c r="B36" i="7"/>
  <c r="B14" i="7"/>
  <c r="B10" i="7"/>
  <c r="C36" i="7"/>
  <c r="C3" i="5"/>
  <c r="C100" i="5" s="1"/>
  <c r="B4" i="7" l="1"/>
  <c r="C4" i="7"/>
  <c r="B21" i="7" l="1"/>
  <c r="B16" i="7"/>
  <c r="C16" i="7"/>
  <c r="C21" i="7"/>
  <c r="E29" i="13" l="1"/>
  <c r="P38" i="13" l="1"/>
  <c r="P39" i="13"/>
  <c r="P40" i="13"/>
  <c r="E37" i="13"/>
  <c r="M51" i="13" l="1"/>
  <c r="P46" i="13" l="1"/>
  <c r="O46" i="13" s="1"/>
  <c r="P47" i="13"/>
  <c r="O47" i="13" s="1"/>
  <c r="P48" i="13"/>
  <c r="O48" i="13" s="1"/>
  <c r="Q23" i="13" l="1"/>
  <c r="L25" i="13" l="1"/>
  <c r="L18" i="13"/>
  <c r="L9" i="13"/>
  <c r="L7" i="13" s="1"/>
  <c r="E54" i="13" l="1"/>
  <c r="N51" i="13" l="1"/>
  <c r="C52" i="13" l="1"/>
  <c r="P55" i="13" l="1"/>
  <c r="V57" i="13" l="1"/>
  <c r="Q56" i="13"/>
  <c r="P44" i="13" l="1"/>
  <c r="P34" i="13"/>
  <c r="P33" i="13"/>
  <c r="P49" i="13"/>
  <c r="P27" i="13"/>
  <c r="P26" i="13"/>
  <c r="P41" i="13"/>
  <c r="P31" i="13"/>
  <c r="P32" i="13"/>
  <c r="P35" i="13"/>
  <c r="P36" i="13"/>
  <c r="P37" i="13"/>
  <c r="P42" i="13"/>
  <c r="P43" i="13"/>
  <c r="P45" i="13"/>
  <c r="P50" i="13"/>
  <c r="P30" i="13"/>
  <c r="P29" i="13" l="1"/>
  <c r="O49" i="13" l="1"/>
  <c r="Q55" i="13" l="1"/>
  <c r="K19" i="13"/>
  <c r="P19" i="13" s="1"/>
  <c r="O36" i="13" l="1"/>
  <c r="O35" i="13"/>
  <c r="J52" i="13" l="1"/>
  <c r="N52" i="13" l="1"/>
  <c r="T25" i="13"/>
  <c r="T18" i="13"/>
  <c r="T9" i="13"/>
  <c r="T54" i="13" l="1"/>
  <c r="T7" i="13"/>
  <c r="M18" i="13" l="1"/>
  <c r="V59" i="13" l="1"/>
  <c r="R59" i="13"/>
  <c r="O58" i="13"/>
  <c r="N58" i="13"/>
  <c r="N56" i="13"/>
  <c r="P56" i="13"/>
  <c r="O56" i="13" s="1"/>
  <c r="N55" i="13"/>
  <c r="W25" i="13"/>
  <c r="W18" i="13"/>
  <c r="W9" i="13"/>
  <c r="U25" i="13"/>
  <c r="U18" i="13"/>
  <c r="U9" i="13"/>
  <c r="S25" i="13"/>
  <c r="S18" i="13"/>
  <c r="S9" i="13"/>
  <c r="W54" i="13" l="1"/>
  <c r="W7" i="13"/>
  <c r="U7" i="13"/>
  <c r="U54" i="13"/>
  <c r="S7" i="13"/>
  <c r="O55" i="13"/>
  <c r="S54" i="13"/>
  <c r="S57" i="13" l="1"/>
  <c r="S59" i="13" s="1"/>
  <c r="W57" i="13"/>
  <c r="W59" i="13" s="1"/>
  <c r="S60" i="13" l="1"/>
  <c r="J13" i="13" l="1"/>
  <c r="I18" i="13"/>
  <c r="I9" i="13"/>
  <c r="I54" i="13" l="1"/>
  <c r="I57" i="13"/>
  <c r="I53" i="13"/>
  <c r="I7" i="13"/>
  <c r="F9" i="13" l="1"/>
  <c r="E57" i="13"/>
  <c r="Q51" i="13" l="1"/>
  <c r="O50" i="13"/>
  <c r="O45" i="13"/>
  <c r="O43" i="13"/>
  <c r="O42" i="13"/>
  <c r="O41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J17" i="13"/>
  <c r="N17" i="13" s="1"/>
  <c r="P16" i="13"/>
  <c r="P15" i="13"/>
  <c r="P14" i="13"/>
  <c r="O14" i="13" s="1"/>
  <c r="N13" i="13"/>
  <c r="P13" i="13"/>
  <c r="P12" i="13"/>
  <c r="O12" i="13" s="1"/>
  <c r="P11" i="13"/>
  <c r="J11" i="13"/>
  <c r="P10" i="13"/>
  <c r="N10" i="13"/>
  <c r="M9" i="13"/>
  <c r="H9" i="13"/>
  <c r="G9" i="13"/>
  <c r="E9" i="13"/>
  <c r="J8" i="13"/>
  <c r="H54" i="13" l="1"/>
  <c r="H57" i="13" s="1"/>
  <c r="G51" i="13"/>
  <c r="P51" i="13" s="1"/>
  <c r="O51" i="13" s="1"/>
  <c r="G54" i="13"/>
  <c r="G57" i="13" s="1"/>
  <c r="F54" i="13"/>
  <c r="F57" i="13" s="1"/>
  <c r="M7" i="13"/>
  <c r="M54" i="13"/>
  <c r="M57" i="13" s="1"/>
  <c r="O37" i="13"/>
  <c r="E7" i="13"/>
  <c r="O44" i="13"/>
  <c r="O30" i="13"/>
  <c r="O13" i="13"/>
  <c r="O16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N12" i="13" s="1"/>
  <c r="F7" i="13"/>
  <c r="Q9" i="13"/>
  <c r="Q25" i="13"/>
  <c r="O27" i="13"/>
  <c r="O22" i="13"/>
  <c r="Q18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53" i="13"/>
  <c r="P53" i="13" s="1"/>
  <c r="O29" i="13" l="1"/>
  <c r="C54" i="13"/>
  <c r="C57" i="13" s="1"/>
  <c r="Q7" i="13"/>
  <c r="N18" i="13"/>
  <c r="P54" i="13"/>
  <c r="O9" i="13"/>
  <c r="K7" i="13"/>
  <c r="Q54" i="13"/>
  <c r="J18" i="13"/>
  <c r="O18" i="13"/>
  <c r="O25" i="13"/>
  <c r="K54" i="13"/>
  <c r="K57" i="13" s="1"/>
  <c r="J9" i="13"/>
  <c r="J7" i="13" s="1"/>
  <c r="C7" i="13"/>
  <c r="O53" i="13"/>
  <c r="P7" i="13"/>
  <c r="N9" i="13"/>
  <c r="O7" i="13" l="1"/>
  <c r="N54" i="13"/>
  <c r="N57" i="13" s="1"/>
  <c r="N7" i="13"/>
  <c r="Q57" i="13"/>
  <c r="Q59" i="13" s="1"/>
  <c r="P57" i="13"/>
  <c r="P59" i="13" s="1"/>
  <c r="J54" i="13"/>
  <c r="J57" i="13" s="1"/>
  <c r="O54" i="13"/>
  <c r="O57" i="13" s="1"/>
  <c r="P60" i="13" l="1"/>
  <c r="P61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41" i="6" l="1"/>
  <c r="I37" i="6"/>
  <c r="I35" i="6"/>
  <c r="H35" i="6" s="1"/>
  <c r="I34" i="6"/>
  <c r="I20" i="6"/>
  <c r="H20" i="6" s="1"/>
  <c r="I18" i="6"/>
  <c r="H18" i="6" s="1"/>
  <c r="I17" i="6"/>
  <c r="H17" i="6" s="1"/>
  <c r="I15" i="6"/>
  <c r="I12" i="6"/>
  <c r="H12" i="6" s="1"/>
  <c r="I11" i="6"/>
  <c r="H11" i="6" s="1"/>
  <c r="I10" i="6"/>
  <c r="H41" i="6" l="1"/>
  <c r="H37" i="6"/>
  <c r="H34" i="6"/>
  <c r="H32" i="6" s="1"/>
  <c r="H22" i="6" s="1"/>
  <c r="I32" i="6"/>
  <c r="I22" i="6" s="1"/>
  <c r="I14" i="6"/>
  <c r="H15" i="6"/>
  <c r="H14" i="6" s="1"/>
  <c r="H10" i="6"/>
  <c r="H9" i="6" s="1"/>
  <c r="I9" i="6"/>
  <c r="I8" i="6" l="1"/>
  <c r="H8" i="6"/>
  <c r="I178" i="6" l="1"/>
  <c r="K178" i="6"/>
  <c r="K6" i="6" s="1"/>
  <c r="C13" i="7" s="1"/>
  <c r="I177" i="6"/>
  <c r="H177" i="6" s="1"/>
  <c r="I176" i="6"/>
  <c r="H176" i="6" s="1"/>
  <c r="I171" i="6"/>
  <c r="H171" i="6" s="1"/>
  <c r="I169" i="6"/>
  <c r="I166" i="6"/>
  <c r="H166" i="6" s="1"/>
  <c r="I163" i="6"/>
  <c r="I161" i="6"/>
  <c r="H161" i="6" s="1"/>
  <c r="I159" i="6"/>
  <c r="H159" i="6" s="1"/>
  <c r="I158" i="6"/>
  <c r="I156" i="6"/>
  <c r="H156" i="6" s="1"/>
  <c r="E150" i="6"/>
  <c r="I150" i="6"/>
  <c r="H150" i="6" s="1"/>
  <c r="I149" i="6"/>
  <c r="H149" i="6" s="1"/>
  <c r="I147" i="6"/>
  <c r="H147" i="6" s="1"/>
  <c r="I142" i="6"/>
  <c r="I137" i="6"/>
  <c r="H137" i="6" s="1"/>
  <c r="I136" i="6"/>
  <c r="H136" i="6" s="1"/>
  <c r="I135" i="6"/>
  <c r="I129" i="6"/>
  <c r="H129" i="6" s="1"/>
  <c r="I128" i="6"/>
  <c r="H128" i="6" s="1"/>
  <c r="I127" i="6"/>
  <c r="H127" i="6" s="1"/>
  <c r="I126" i="6"/>
  <c r="H126" i="6" s="1"/>
  <c r="I125" i="6"/>
  <c r="H125" i="6" s="1"/>
  <c r="I124" i="6"/>
  <c r="H124" i="6" s="1"/>
  <c r="I123" i="6"/>
  <c r="J79" i="6"/>
  <c r="I75" i="6"/>
  <c r="H75" i="6" s="1"/>
  <c r="I71" i="6"/>
  <c r="I63" i="6"/>
  <c r="I59" i="6"/>
  <c r="H59" i="6" s="1"/>
  <c r="I57" i="6"/>
  <c r="H57" i="6" s="1"/>
  <c r="I56" i="6"/>
  <c r="H56" i="6" s="1"/>
  <c r="I55" i="6"/>
  <c r="H55" i="6" s="1"/>
  <c r="E54" i="6"/>
  <c r="I47" i="6"/>
  <c r="I44" i="6"/>
  <c r="H44" i="6" s="1"/>
  <c r="I42" i="6"/>
  <c r="H178" i="6" l="1"/>
  <c r="C14" i="7"/>
  <c r="C33" i="7"/>
  <c r="I174" i="6"/>
  <c r="H169" i="6"/>
  <c r="H167" i="6" s="1"/>
  <c r="I167" i="6"/>
  <c r="H163" i="6"/>
  <c r="H158" i="6"/>
  <c r="H157" i="6" s="1"/>
  <c r="I157" i="6"/>
  <c r="I154" i="6"/>
  <c r="D150" i="6"/>
  <c r="D140" i="6" s="1"/>
  <c r="E140" i="6"/>
  <c r="I141" i="6"/>
  <c r="I140" i="6" s="1"/>
  <c r="H142" i="6"/>
  <c r="H141" i="6" s="1"/>
  <c r="H140" i="6" s="1"/>
  <c r="I122" i="6"/>
  <c r="I120" i="6" s="1"/>
  <c r="H123" i="6"/>
  <c r="H122" i="6" s="1"/>
  <c r="H120" i="6" s="1"/>
  <c r="H79" i="6"/>
  <c r="H77" i="6" s="1"/>
  <c r="H76" i="6" s="1"/>
  <c r="J77" i="6"/>
  <c r="J76" i="6" s="1"/>
  <c r="I69" i="6"/>
  <c r="I68" i="6" s="1"/>
  <c r="H71" i="6"/>
  <c r="H69" i="6" s="1"/>
  <c r="H68" i="6" s="1"/>
  <c r="H63" i="6"/>
  <c r="H60" i="6" s="1"/>
  <c r="I60" i="6"/>
  <c r="D54" i="6"/>
  <c r="D53" i="6" s="1"/>
  <c r="D52" i="6" s="1"/>
  <c r="E53" i="6"/>
  <c r="E52" i="6" s="1"/>
  <c r="I54" i="6"/>
  <c r="I49" i="6"/>
  <c r="H47" i="6"/>
  <c r="H42" i="6"/>
  <c r="H39" i="6" s="1"/>
  <c r="H36" i="6" s="1"/>
  <c r="I39" i="6"/>
  <c r="I36" i="6" s="1"/>
  <c r="I173" i="6" l="1"/>
  <c r="H174" i="6"/>
  <c r="H173" i="6" s="1"/>
  <c r="H154" i="6"/>
  <c r="H153" i="6" s="1"/>
  <c r="I153" i="6"/>
  <c r="E6" i="6"/>
  <c r="B5" i="7" s="1"/>
  <c r="D6" i="6"/>
  <c r="H54" i="6"/>
  <c r="H53" i="6" s="1"/>
  <c r="H52" i="6" s="1"/>
  <c r="I53" i="6"/>
  <c r="I52" i="6" s="1"/>
  <c r="I48" i="6"/>
  <c r="I46" i="6" s="1"/>
  <c r="H49" i="6"/>
  <c r="H48" i="6" s="1"/>
  <c r="H46" i="6" s="1"/>
  <c r="B6" i="7" l="1"/>
  <c r="B17" i="7"/>
  <c r="B18" i="7" s="1"/>
  <c r="B22" i="7"/>
  <c r="B23" i="7" s="1"/>
  <c r="B31" i="7"/>
  <c r="B37" i="7" s="1"/>
  <c r="B38" i="7" s="1"/>
  <c r="I182" i="6" l="1"/>
  <c r="H182" i="6" s="1"/>
  <c r="I180" i="6"/>
  <c r="I165" i="6"/>
  <c r="J135" i="6"/>
  <c r="I134" i="6"/>
  <c r="I116" i="6"/>
  <c r="H116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J107" i="6"/>
  <c r="J106" i="6" s="1"/>
  <c r="J95" i="6" s="1"/>
  <c r="I104" i="6"/>
  <c r="H104" i="6" s="1"/>
  <c r="I103" i="6"/>
  <c r="H103" i="6" s="1"/>
  <c r="I102" i="6"/>
  <c r="H102" i="6" s="1"/>
  <c r="I100" i="6"/>
  <c r="H100" i="6" s="1"/>
  <c r="I99" i="6"/>
  <c r="H99" i="6" s="1"/>
  <c r="I98" i="6"/>
  <c r="J133" i="6" l="1"/>
  <c r="J131" i="6" s="1"/>
  <c r="J6" i="6" s="1"/>
  <c r="C9" i="7" s="1"/>
  <c r="H135" i="6"/>
  <c r="H134" i="6"/>
  <c r="I133" i="6"/>
  <c r="I131" i="6" s="1"/>
  <c r="H98" i="6"/>
  <c r="H97" i="6" s="1"/>
  <c r="I97" i="6"/>
  <c r="H110" i="6"/>
  <c r="H106" i="6" s="1"/>
  <c r="I106" i="6"/>
  <c r="H165" i="6"/>
  <c r="H162" i="6" s="1"/>
  <c r="H152" i="6" s="1"/>
  <c r="I162" i="6"/>
  <c r="I152" i="6" s="1"/>
  <c r="H180" i="6"/>
  <c r="H179" i="6" s="1"/>
  <c r="I179" i="6"/>
  <c r="C10" i="7" l="1"/>
  <c r="C32" i="7"/>
  <c r="H133" i="6"/>
  <c r="H131" i="6" s="1"/>
  <c r="I95" i="6"/>
  <c r="H95" i="6"/>
  <c r="I6" i="6" l="1"/>
  <c r="C5" i="7" s="1"/>
  <c r="H6" i="6"/>
  <c r="C17" i="7" l="1"/>
  <c r="C18" i="7" s="1"/>
  <c r="C22" i="7"/>
  <c r="C23" i="7" s="1"/>
  <c r="C6" i="7"/>
  <c r="C31" i="7"/>
  <c r="C37" i="7" s="1"/>
  <c r="C3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95D1152B-603B-4C94-9DDC-A86D4BF16E1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27 600 EUR rezerva</t>
        </r>
      </text>
    </comment>
    <comment ref="B50" authorId="0" shapeId="0" xr:uid="{003CCCDA-CF8B-49AB-A344-98678F7EAB9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10 815 EUR rezerva</t>
        </r>
      </text>
    </comment>
    <comment ref="B76" authorId="0" shapeId="0" xr:uid="{76C75381-1065-4159-83C7-8269F9D1854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rezerva:
osobit. dot. 86 895 EUR
stravné 12 490 EUR
ostatné osobit. Dot. 1 313 105 EUR
stravné 767 510 EUR</t>
        </r>
      </text>
    </comment>
    <comment ref="B77" authorId="0" shapeId="0" xr:uid="{3C0C53B3-ECB1-4D02-9794-113473D94F9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34 860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martincekova</author>
    <author>Jana Kovacikova</author>
    <author>kovacikova</author>
  </authors>
  <commentList>
    <comment ref="T11" authorId="0" shapeId="0" xr:uid="{3DAB2937-37B1-43BE-80B9-294823273EA3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12 240 eur</t>
        </r>
      </text>
    </comment>
    <comment ref="T15" authorId="0" shapeId="0" xr:uid="{3B09D8DE-4526-4CCC-89E2-D272889C3979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38 400 eur</t>
        </r>
      </text>
    </comment>
    <comment ref="D19" authorId="0" shapeId="0" xr:uid="{C414BCB3-AEB1-4C85-A06A-0863BAA0B024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488 050 eur
MŠ 213 028 eur</t>
        </r>
      </text>
    </comment>
    <comment ref="T19" authorId="0" shapeId="0" xr:uid="{74649743-AB2F-4B5F-B11B-CD96B4D7E86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9800</t>
        </r>
      </text>
    </comment>
    <comment ref="D21" authorId="0" shapeId="0" xr:uid="{D832F7FE-8B0E-41C0-B878-0DC7DE6A9D2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1 532 390 eur
MŠ 125 496 eur</t>
        </r>
      </text>
    </comment>
    <comment ref="T21" authorId="0" shapeId="0" xr:uid="{AE14763E-5F8C-40A4-AEDA-A96F13B14C85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
</t>
        </r>
      </text>
    </comment>
    <comment ref="T22" authorId="0" shapeId="0" xr:uid="{FE44BACC-0405-41D8-9A17-3A11E48B9BA0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52 300 eur</t>
        </r>
      </text>
    </comment>
    <comment ref="T23" authorId="0" shapeId="0" xr:uid="{5ED2F767-6F8C-49EC-ACCD-4CDB0DDE08E6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300: 26 200 eur</t>
        </r>
      </text>
    </comment>
    <comment ref="D24" authorId="0" shapeId="0" xr:uid="{9D50FD63-1754-4463-9019-E55AA7B16152}">
      <text>
        <r>
          <rPr>
            <b/>
            <sz val="9"/>
            <color indexed="81"/>
            <rFont val="Segoe UI"/>
            <family val="2"/>
            <charset val="238"/>
          </rPr>
          <t>martincekova:</t>
        </r>
        <r>
          <rPr>
            <sz val="9"/>
            <color indexed="81"/>
            <rFont val="Segoe UI"/>
            <family val="2"/>
            <charset val="238"/>
          </rPr>
          <t xml:space="preserve">
ZŠ 632 350 eur
MŠ 60 639 eur</t>
        </r>
      </text>
    </comment>
    <comment ref="D52" authorId="1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52" authorId="2" shapeId="0" xr:uid="{49507FB1-3EA4-4DA9-A608-6E7DE02E6FC3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27 600 EUR
300: 34 860 EUR</t>
        </r>
      </text>
    </comment>
  </commentList>
</comments>
</file>

<file path=xl/sharedStrings.xml><?xml version="1.0" encoding="utf-8"?>
<sst xmlns="http://schemas.openxmlformats.org/spreadsheetml/2006/main" count="956" uniqueCount="642">
  <si>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</si>
  <si>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</si>
  <si>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</si>
  <si>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</si>
  <si>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</si>
  <si>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</si>
  <si>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</si>
  <si>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</si>
  <si>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</si>
  <si>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</si>
  <si>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</si>
  <si>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</si>
  <si>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</si>
  <si>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</si>
  <si>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</si>
  <si>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</si>
  <si>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</si>
  <si>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</si>
  <si>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</si>
  <si>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</si>
  <si>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</si>
  <si>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</si>
  <si>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</si>
  <si>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</si>
  <si>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</si>
  <si>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</si>
  <si>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</si>
  <si>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</si>
  <si>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</si>
  <si>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</si>
  <si>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</si>
  <si>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</si>
  <si>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</si>
  <si>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</si>
  <si>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</si>
  <si>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</si>
  <si>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</si>
  <si>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</si>
  <si>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</si>
  <si>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</si>
  <si>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</si>
  <si>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</si>
  <si>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</si>
  <si>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</si>
  <si>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</si>
  <si>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</si>
  <si>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</si>
  <si>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</si>
  <si>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</si>
  <si>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</si>
  <si>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</si>
  <si>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</si>
  <si>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</si>
  <si>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</si>
  <si>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</si>
  <si>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</si>
  <si>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</si>
  <si>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</si>
  <si>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</si>
  <si>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</si>
  <si>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</si>
  <si>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</si>
  <si>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</si>
  <si>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</si>
  <si>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</si>
  <si>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</si>
  <si>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</si>
  <si>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</si>
  <si>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</si>
  <si>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</si>
  <si>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</si>
  <si>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</si>
  <si>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</si>
  <si>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</si>
  <si>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</si>
  <si>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</si>
  <si>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</si>
  <si>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</si>
  <si>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</si>
  <si>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</si>
  <si>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</si>
  <si>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</si>
  <si>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</si>
  <si>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</si>
  <si>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</si>
  <si>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</si>
  <si>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</si>
  <si>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</si>
  <si>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</si>
  <si>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</si>
  <si>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</si>
  <si>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</si>
  <si>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</si>
  <si>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</si>
  <si>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</si>
  <si>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</si>
  <si>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</si>
  <si>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</si>
  <si>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</si>
  <si>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</si>
  <si>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</si>
  <si>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</si>
  <si>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</si>
  <si>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</si>
  <si>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</si>
  <si>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</si>
  <si>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</si>
  <si>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</si>
  <si>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</si>
  <si>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</si>
  <si>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</si>
  <si>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</si>
  <si>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</si>
  <si>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</si>
  <si>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</si>
  <si>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</si>
  <si>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</si>
  <si>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</si>
  <si>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</si>
  <si>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</si>
  <si>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</si>
  <si>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</si>
  <si>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</si>
  <si>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</si>
  <si>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</si>
  <si>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</si>
  <si>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</si>
  <si>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</si>
  <si>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</si>
  <si>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</si>
  <si>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</si>
  <si>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</si>
  <si>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</si>
  <si>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</si>
  <si>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</si>
  <si>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</si>
  <si>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</si>
  <si>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</si>
  <si>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</si>
  <si>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</si>
  <si>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</si>
  <si>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</si>
  <si>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</si>
  <si>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</si>
  <si>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</si>
  <si>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</si>
  <si>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</si>
  <si>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</si>
  <si>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</si>
  <si>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</si>
  <si>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</si>
  <si>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</si>
  <si>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</si>
  <si>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</si>
  <si>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</si>
  <si>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</si>
  <si>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</si>
  <si>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</si>
  <si>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</si>
  <si>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</si>
  <si>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</si>
  <si>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</si>
  <si>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</si>
  <si>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</si>
  <si>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</si>
  <si>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</si>
  <si>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</si>
  <si>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</si>
  <si>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</si>
  <si>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</si>
  <si>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</si>
  <si>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</si>
  <si>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</si>
  <si>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</si>
  <si>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</si>
  <si>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</si>
  <si>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</si>
  <si>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</si>
  <si>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</si>
  <si>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</si>
  <si>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</si>
  <si>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</si>
  <si>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</si>
  <si>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</si>
  <si>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</si>
  <si>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</si>
  <si>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</si>
  <si>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</si>
  <si>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</si>
  <si>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</si>
  <si>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</si>
  <si>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</si>
  <si>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</si>
  <si>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</si>
  <si>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</si>
  <si>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</si>
  <si>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</si>
  <si>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</si>
  <si>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</si>
  <si>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</si>
  <si>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</si>
  <si>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</si>
  <si>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</si>
  <si>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</si>
  <si>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</si>
  <si>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</si>
  <si>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</si>
  <si>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</si>
  <si>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</si>
  <si>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</si>
  <si>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</si>
  <si>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</si>
  <si>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</si>
  <si>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</si>
  <si>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</si>
  <si>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</si>
  <si>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</si>
  <si>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</si>
  <si>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</si>
  <si>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</si>
  <si>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</si>
  <si>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</si>
  <si>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</si>
  <si>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</si>
  <si>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</si>
  <si>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</si>
  <si>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</si>
  <si>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</si>
  <si>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</si>
  <si>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</si>
  <si>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</si>
  <si>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</si>
  <si>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</si>
  <si>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</si>
  <si>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</si>
  <si>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</si>
  <si>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</si>
  <si>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</si>
  <si>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</si>
  <si>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</si>
  <si>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</si>
  <si>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</si>
  <si>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</si>
  <si>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</si>
  <si>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</si>
  <si>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</si>
  <si>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</si>
  <si>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</si>
  <si>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</si>
  <si>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</si>
  <si>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</si>
  <si>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</si>
  <si>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</si>
  <si>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</si>
  <si>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</si>
  <si>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</si>
  <si>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</si>
  <si>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</si>
  <si>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</si>
  <si>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</si>
  <si>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</si>
  <si>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</si>
  <si>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</si>
  <si>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</si>
  <si>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</si>
  <si>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</si>
  <si>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</si>
  <si>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</si>
  <si>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</si>
  <si>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</si>
  <si>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</si>
  <si>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</si>
  <si>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</si>
  <si>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</si>
  <si>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</si>
  <si>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</si>
  <si>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</si>
  <si>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</si>
  <si>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</si>
  <si>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</si>
  <si>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</si>
  <si>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</si>
  <si>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</si>
  <si>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</si>
  <si>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</si>
  <si>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</si>
  <si>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</si>
  <si>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</si>
  <si>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</si>
  <si>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</si>
  <si>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</si>
  <si>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</si>
  <si>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</si>
  <si>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</si>
  <si>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</si>
  <si>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</si>
  <si>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</si>
  <si>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</si>
  <si>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</si>
  <si>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</si>
  <si>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</si>
  <si>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</si>
  <si>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</si>
  <si>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</si>
  <si>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</si>
  <si>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</si>
  <si>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</si>
  <si>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</si>
  <si>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</si>
  <si>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</si>
  <si>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</si>
  <si>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</si>
  <si>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</si>
  <si>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</si>
  <si>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</si>
  <si>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</si>
  <si>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</si>
  <si>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</si>
  <si>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</si>
  <si>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</si>
  <si>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</si>
  <si>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</si>
  <si>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</si>
  <si>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</si>
  <si>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</si>
  <si>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</si>
  <si>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</si>
  <si>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</si>
  <si>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</si>
  <si>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</si>
  <si>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</si>
  <si>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</si>
  <si>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</si>
  <si>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</si>
  <si>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</si>
  <si>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</si>
  <si>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</si>
  <si>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</si>
  <si>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</si>
  <si>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</si>
  <si>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</si>
  <si>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</si>
  <si>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</si>
  <si>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</si>
  <si>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</si>
  <si>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</si>
  <si>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</si>
  <si>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</si>
  <si>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</si>
  <si>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</si>
  <si>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</si>
  <si>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</si>
  <si>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</si>
  <si>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</si>
  <si>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</si>
  <si>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</si>
  <si>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</si>
  <si>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</si>
  <si>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</si>
  <si>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</si>
  <si>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</si>
  <si>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</si>
  <si>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</si>
  <si>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</si>
  <si>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</si>
  <si>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</si>
  <si>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</si>
  <si>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</si>
  <si>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</si>
  <si>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</si>
  <si>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</si>
  <si>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</si>
  <si>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</si>
  <si>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</si>
  <si>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</si>
  <si>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</si>
  <si>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</si>
  <si>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</si>
  <si>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</si>
  <si>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</si>
  <si>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</si>
  <si>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</si>
  <si>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</si>
  <si>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</si>
  <si>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</si>
  <si>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</si>
  <si>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</si>
  <si>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</si>
  <si>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</si>
  <si>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</si>
  <si>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</si>
  <si>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</si>
  <si>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</si>
  <si>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</si>
  <si>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</si>
  <si>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</si>
  <si>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</si>
  <si>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</si>
  <si>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</si>
  <si>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</si>
  <si>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</si>
  <si>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</si>
  <si>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</si>
  <si>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</si>
  <si>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</si>
  <si>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</si>
  <si>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</si>
  <si>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</si>
  <si>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</si>
  <si>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</si>
  <si>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</si>
  <si>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</si>
  <si>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</si>
  <si>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</si>
  <si>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</si>
  <si>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</si>
  <si>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</si>
  <si>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</si>
  <si>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</si>
  <si>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</si>
  <si>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</si>
  <si>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</si>
  <si>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</si>
  <si>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</si>
  <si>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</si>
  <si>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</si>
  <si>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</si>
  <si>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</si>
  <si>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</si>
  <si>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</si>
  <si>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</si>
  <si>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</si>
  <si>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</si>
  <si>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</si>
  <si>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</si>
  <si>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</si>
  <si>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</si>
  <si>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</si>
  <si>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</si>
  <si>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</si>
  <si>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</si>
  <si>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</si>
  <si>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</si>
  <si>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</si>
  <si>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Domov dôchodcov - rozpočtová org.</t>
  </si>
  <si>
    <t>Zariadenie pre seniorov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</si>
  <si>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</si>
  <si>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</si>
  <si>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</si>
  <si>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</si>
  <si>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</si>
  <si>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</si>
  <si>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</si>
  <si>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</si>
  <si>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</si>
  <si>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</si>
  <si>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</si>
  <si>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 xml:space="preserve">321 dotácia z Envirofondu 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</si>
  <si>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</si>
  <si>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</si>
  <si>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</si>
  <si>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</si>
  <si>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</si>
  <si>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</si>
  <si>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</si>
  <si>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</si>
  <si>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</si>
  <si>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</si>
  <si>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</si>
  <si>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</si>
  <si>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</si>
  <si>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</si>
  <si>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</si>
  <si>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</si>
  <si>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</si>
  <si>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</si>
  <si>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</si>
  <si>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</si>
  <si>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</si>
  <si>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</si>
  <si>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</si>
  <si>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</si>
  <si>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</si>
  <si>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</si>
  <si>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</si>
  <si>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</si>
  <si>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</si>
  <si>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</si>
  <si>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</si>
  <si>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</si>
  <si>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</si>
  <si>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</si>
  <si>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</si>
  <si>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</si>
  <si>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</si>
  <si>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</si>
  <si>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</si>
  <si>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</si>
  <si>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</si>
  <si>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</si>
  <si>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</si>
  <si>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</si>
  <si>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</si>
  <si>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</si>
  <si>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</si>
  <si>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</si>
  <si>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</si>
  <si>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</si>
  <si>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</si>
  <si>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</si>
  <si>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</si>
  <si>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</si>
  <si>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</si>
  <si>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</si>
  <si>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</si>
  <si>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</si>
  <si>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</si>
  <si>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</si>
  <si>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</si>
  <si>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</si>
  <si>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</si>
  <si>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</si>
  <si>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</si>
  <si>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</si>
  <si>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</si>
  <si>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</si>
  <si>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</si>
  <si>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</si>
  <si>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</si>
  <si>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</si>
  <si>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</si>
  <si>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</si>
  <si>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</si>
  <si>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</si>
  <si>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</si>
  <si>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</si>
  <si>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</si>
  <si>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</si>
  <si>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</si>
  <si>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</si>
  <si>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</si>
  <si>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</si>
  <si>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</si>
  <si>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</si>
  <si>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</si>
  <si>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</si>
  <si>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</si>
  <si>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</si>
  <si>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</si>
  <si>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</si>
  <si>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</si>
  <si>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</si>
  <si>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</si>
  <si>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</si>
  <si>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</si>
  <si>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</si>
  <si>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</si>
  <si>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</si>
  <si>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</si>
  <si>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</si>
  <si>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</si>
  <si>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</si>
  <si>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</si>
  <si>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</si>
  <si>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</si>
  <si>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</si>
  <si>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</si>
  <si>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</si>
  <si>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</si>
  <si>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</si>
  <si>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</si>
  <si>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</si>
  <si>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</si>
  <si>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</si>
  <si>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</si>
  <si>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</si>
  <si>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audiovizuálny fond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</si>
  <si>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</si>
  <si>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</si>
  <si>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</si>
  <si>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</si>
  <si>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</si>
  <si>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</si>
  <si>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</si>
  <si>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</si>
  <si>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</si>
  <si>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</si>
  <si>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</si>
  <si>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</si>
  <si>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</si>
  <si>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</si>
  <si>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</si>
  <si>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</si>
  <si>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</si>
  <si>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</si>
  <si>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13.</t>
  </si>
  <si>
    <t>Lyžiarsky výcvik</t>
  </si>
  <si>
    <t>Podprog 13.10.</t>
  </si>
  <si>
    <t>Podprog 13.9</t>
  </si>
  <si>
    <t>Pomoc Ukrajine</t>
  </si>
  <si>
    <t>312 dotácia Ukrajina</t>
  </si>
  <si>
    <t>rozvojové projekty</t>
  </si>
  <si>
    <t>plán obnovy a odolnosti</t>
  </si>
  <si>
    <t>Nízkoprahové denné centrum</t>
  </si>
  <si>
    <t>KV školstvo</t>
  </si>
  <si>
    <t>špecifiká - UA</t>
  </si>
  <si>
    <t>11.</t>
  </si>
  <si>
    <t>Deň Ukrajiny</t>
  </si>
  <si>
    <t>292 parkovné</t>
  </si>
  <si>
    <t>Cyklotrasa</t>
  </si>
  <si>
    <t>čítame radi</t>
  </si>
  <si>
    <t>Bežné výdavky - projekty</t>
  </si>
  <si>
    <t>15.</t>
  </si>
  <si>
    <t>12.</t>
  </si>
  <si>
    <t>Cintorín - kolumbárium</t>
  </si>
  <si>
    <t>Pedagogický asistent</t>
  </si>
  <si>
    <t>Školský podporný tím</t>
  </si>
  <si>
    <t>Nepedagog. zamest. pomocný vychovávateľ</t>
  </si>
  <si>
    <t>321 dotácia ČSOB - cykloboxy</t>
  </si>
  <si>
    <t>POO - profes. roz. pedag.</t>
  </si>
  <si>
    <t>mimoriadne výsledky</t>
  </si>
  <si>
    <t>ZŠ Bernolákova - rekonštrukcia</t>
  </si>
  <si>
    <t>Tabuľka č. 1 Plnenie  príjmov rozpočtu v roku 2025</t>
  </si>
  <si>
    <t xml:space="preserve">  Tabuľka č. 2 Čerpanie výdavkov rozpočtu v roku 2025</t>
  </si>
  <si>
    <t>Tabuľka č. 3 Sumár príjmov a výdavkov rozpočtu v roku 2025</t>
  </si>
  <si>
    <t>Tabuľka č. 4 Investície 2025</t>
  </si>
  <si>
    <t>rozpočet 2025</t>
  </si>
  <si>
    <t>plnenie 2025</t>
  </si>
  <si>
    <t>skutočnosť 2025</t>
  </si>
  <si>
    <t>plnenie rozpočtu 2025</t>
  </si>
  <si>
    <t>321 grant MDaV SR - Plán obnovy ZŠ Bernolákova</t>
  </si>
  <si>
    <t>500 úver z Enviromentálneho fondu</t>
  </si>
  <si>
    <t>investície 2025</t>
  </si>
  <si>
    <t>čerpanie 2025</t>
  </si>
  <si>
    <t>Nákup automobilov</t>
  </si>
  <si>
    <t>Predstaničný priestor - elektorinizácia cykloboxov</t>
  </si>
  <si>
    <t>DK - premietacie zariadenie</t>
  </si>
  <si>
    <t>2025</t>
  </si>
  <si>
    <t>Rozpočet 2025</t>
  </si>
  <si>
    <t>Amfiteáter - rekonštrukcia sedenia</t>
  </si>
  <si>
    <t>Záväzky z roku 2024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</si>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</sst>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0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0" fontId="37" fillId="0" borderId="0" xfId="1" applyFont="1"/>
    <xf numFmtId="0" fontId="60" fillId="0" borderId="0" xfId="0" applyFont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3" fontId="1" fillId="0" borderId="143" xfId="1" applyNumberFormat="1" applyBorder="1"/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8" xfId="5" applyNumberFormat="1" applyBorder="1"/>
    <xf numFmtId="3" fontId="65" fillId="0" borderId="56" xfId="3" applyNumberFormat="1" applyFont="1" applyBorder="1"/>
    <xf numFmtId="3" fontId="1" fillId="0" borderId="56" xfId="5" applyNumberForma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7" fillId="0" borderId="86" xfId="5" applyNumberFormat="1" applyFont="1" applyBorder="1" applyAlignment="1">
      <alignment horizontal="right"/>
    </xf>
    <xf numFmtId="3" fontId="7" fillId="0" borderId="86" xfId="5" applyNumberFormat="1" applyFon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0" fontId="31" fillId="0" borderId="92" xfId="3" applyFont="1" applyBorder="1" applyAlignment="1">
      <alignment horizontal="center" vertical="center" wrapText="1"/>
    </xf>
    <xf numFmtId="4" fontId="13" fillId="0" borderId="0" xfId="0" applyNumberFormat="1" applyFont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4" fontId="34" fillId="0" borderId="55" xfId="0" applyNumberFormat="1" applyFont="1" applyBorder="1"/>
    <xf numFmtId="0" fontId="73" fillId="0" borderId="127" xfId="0" applyFont="1" applyBorder="1" applyAlignment="1">
      <alignment horizontal="center" vertical="center" wrapText="1"/>
    </xf>
    <xf numFmtId="0" fontId="73" fillId="0" borderId="0" xfId="0" applyFont="1"/>
    <xf numFmtId="0" fontId="34" fillId="0" borderId="84" xfId="0" applyFont="1" applyBorder="1" applyAlignment="1">
      <alignment horizontal="left"/>
    </xf>
    <xf numFmtId="49" fontId="68" fillId="0" borderId="97" xfId="3" applyNumberFormat="1" applyFont="1" applyBorder="1"/>
    <xf numFmtId="0" fontId="31" fillId="0" borderId="149" xfId="3" applyFon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62" xfId="3" applyNumberFormat="1" applyFont="1" applyBorder="1"/>
    <xf numFmtId="3" fontId="65" fillId="0" borderId="151" xfId="3" applyNumberFormat="1" applyFont="1" applyBorder="1"/>
    <xf numFmtId="3" fontId="65" fillId="0" borderId="136" xfId="3" applyNumberFormat="1" applyFont="1" applyBorder="1"/>
    <xf numFmtId="3" fontId="1" fillId="0" borderId="115" xfId="5" applyNumberFormat="1" applyBorder="1"/>
    <xf numFmtId="3" fontId="1" fillId="0" borderId="97" xfId="5" applyNumberFormat="1" applyBorder="1"/>
    <xf numFmtId="3" fontId="1" fillId="0" borderId="162" xfId="5" applyNumberFormat="1" applyBorder="1"/>
    <xf numFmtId="49" fontId="68" fillId="0" borderId="72" xfId="3" applyNumberFormat="1" applyFont="1" applyBorder="1"/>
    <xf numFmtId="0" fontId="31" fillId="0" borderId="78" xfId="3" applyFont="1" applyBorder="1"/>
    <xf numFmtId="3" fontId="31" fillId="0" borderId="72" xfId="3" applyNumberFormat="1" applyFont="1" applyBorder="1"/>
    <xf numFmtId="3" fontId="65" fillId="0" borderId="63" xfId="3" applyNumberFormat="1" applyFont="1" applyBorder="1"/>
    <xf numFmtId="3" fontId="1" fillId="0" borderId="125" xfId="5" applyNumberFormat="1" applyBorder="1"/>
    <xf numFmtId="3" fontId="1" fillId="0" borderId="72" xfId="5" applyNumberFormat="1" applyBorder="1"/>
    <xf numFmtId="3" fontId="1" fillId="0" borderId="137" xfId="5" applyNumberFormat="1" applyBorder="1"/>
    <xf numFmtId="3" fontId="1" fillId="0" borderId="125" xfId="3" applyNumberFormat="1" applyBorder="1"/>
    <xf numFmtId="49" fontId="68" fillId="0" borderId="99" xfId="3" applyNumberFormat="1" applyFont="1" applyBorder="1"/>
    <xf numFmtId="0" fontId="31" fillId="0" borderId="145" xfId="3" applyFont="1" applyBorder="1"/>
    <xf numFmtId="3" fontId="65" fillId="0" borderId="65" xfId="3" applyNumberFormat="1" applyFont="1" applyBorder="1"/>
    <xf numFmtId="3" fontId="65" fillId="0" borderId="69" xfId="3" applyNumberFormat="1" applyFont="1" applyBorder="1"/>
    <xf numFmtId="3" fontId="65" fillId="0" borderId="70" xfId="3" applyNumberFormat="1" applyFont="1" applyBorder="1"/>
    <xf numFmtId="3" fontId="65" fillId="0" borderId="138" xfId="3" applyNumberFormat="1" applyFont="1" applyBorder="1"/>
    <xf numFmtId="3" fontId="1" fillId="0" borderId="172" xfId="5" applyNumberFormat="1" applyBorder="1"/>
    <xf numFmtId="3" fontId="1" fillId="0" borderId="99" xfId="5" applyNumberFormat="1" applyBorder="1"/>
    <xf numFmtId="3" fontId="1" fillId="0" borderId="160" xfId="5" applyNumberForma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3" fontId="7" fillId="0" borderId="161" xfId="5" applyNumberFormat="1" applyFont="1" applyBorder="1"/>
    <xf numFmtId="3" fontId="7" fillId="0" borderId="144" xfId="5" applyNumberFormat="1" applyFont="1" applyBorder="1"/>
    <xf numFmtId="3" fontId="7" fillId="0" borderId="130" xfId="5" applyNumberFormat="1" applyFont="1" applyBorder="1"/>
    <xf numFmtId="3" fontId="65" fillId="0" borderId="7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73" xfId="3" applyNumberFormat="1" applyFont="1" applyBorder="1"/>
    <xf numFmtId="3" fontId="65" fillId="0" borderId="12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3" fontId="1" fillId="0" borderId="164" xfId="5" applyNumberFormat="1" applyBorder="1"/>
    <xf numFmtId="0" fontId="13" fillId="0" borderId="127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3" fontId="65" fillId="0" borderId="156" xfId="3" applyNumberFormat="1" applyFont="1" applyBorder="1"/>
    <xf numFmtId="3" fontId="65" fillId="0" borderId="75" xfId="3" applyNumberFormat="1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3" fontId="65" fillId="0" borderId="146" xfId="0" applyNumberFormat="1" applyFont="1" applyBorder="1"/>
    <xf numFmtId="3" fontId="65" fillId="0" borderId="163" xfId="0" applyNumberFormat="1" applyFont="1" applyBorder="1"/>
    <xf numFmtId="3" fontId="65" fillId="0" borderId="166" xfId="0" applyNumberFormat="1" applyFont="1" applyBorder="1"/>
    <xf numFmtId="3" fontId="65" fillId="0" borderId="76" xfId="0" applyNumberFormat="1" applyFont="1" applyBorder="1"/>
    <xf numFmtId="3" fontId="65" fillId="0" borderId="132" xfId="0" applyNumberFormat="1" applyFont="1" applyBorder="1"/>
    <xf numFmtId="3" fontId="65" fillId="0" borderId="92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4" fontId="14" fillId="0" borderId="55" xfId="0" applyNumberFormat="1" applyFont="1" applyBorder="1"/>
    <xf numFmtId="4" fontId="14" fillId="0" borderId="0" xfId="0" applyNumberFormat="1" applyFont="1"/>
    <xf numFmtId="4" fontId="1" fillId="0" borderId="143" xfId="1" applyNumberFormat="1" applyBorder="1"/>
    <xf numFmtId="3" fontId="51" fillId="0" borderId="0" xfId="0" applyNumberFormat="1" applyFont="1"/>
    <xf numFmtId="3" fontId="65" fillId="0" borderId="0" xfId="3" applyNumberFormat="1" applyFont="1"/>
    <xf numFmtId="3" fontId="65" fillId="0" borderId="153" xfId="3" applyNumberFormat="1" applyFont="1" applyBorder="1"/>
    <xf numFmtId="3" fontId="31" fillId="0" borderId="97" xfId="3" applyNumberFormat="1" applyFont="1" applyBorder="1"/>
    <xf numFmtId="3" fontId="65" fillId="0" borderId="127" xfId="3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44" fillId="0" borderId="87" xfId="1" applyNumberFormat="1" applyFont="1" applyBorder="1"/>
    <xf numFmtId="3" fontId="51" fillId="0" borderId="138" xfId="1" applyNumberFormat="1" applyFont="1" applyBorder="1"/>
    <xf numFmtId="0" fontId="80" fillId="0" borderId="91" xfId="0" applyFont="1" applyBorder="1"/>
    <xf numFmtId="3" fontId="80" fillId="0" borderId="101" xfId="0" applyNumberFormat="1" applyFont="1" applyBorder="1"/>
    <xf numFmtId="0" fontId="80" fillId="0" borderId="125" xfId="0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77" fillId="0" borderId="114" xfId="0" applyNumberFormat="1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4" fontId="81" fillId="0" borderId="84" xfId="0" applyNumberFormat="1" applyFont="1" applyBorder="1"/>
    <xf numFmtId="4" fontId="83" fillId="0" borderId="86" xfId="0" applyNumberFormat="1" applyFont="1" applyBorder="1"/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5\Mesa&#269;n&#233;%20plnenie%202025\Janu&#225;r%202025\tabu&#318;ky%20%20podrobn&#233;%20%202025.xlsx" TargetMode="External"/><Relationship Id="rId1" Type="http://schemas.openxmlformats.org/officeDocument/2006/relationships/externalLinkPath" Target="tabu&#318;ky%20%20podrobn&#233;%2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F5">
            <v>134300</v>
          </cell>
          <cell r="AG5">
            <v>0</v>
          </cell>
          <cell r="AH5">
            <v>0</v>
          </cell>
          <cell r="AI5">
            <v>9736.8100000000013</v>
          </cell>
          <cell r="AJ5">
            <v>0</v>
          </cell>
          <cell r="AK5">
            <v>0</v>
          </cell>
        </row>
        <row r="17">
          <cell r="AF17">
            <v>51450</v>
          </cell>
          <cell r="AG17">
            <v>0</v>
          </cell>
          <cell r="AH17">
            <v>0</v>
          </cell>
          <cell r="AI17">
            <v>4135.8500000000004</v>
          </cell>
          <cell r="AJ17">
            <v>0</v>
          </cell>
          <cell r="AK17">
            <v>0</v>
          </cell>
        </row>
        <row r="28">
          <cell r="AF28">
            <v>117100</v>
          </cell>
          <cell r="AG28">
            <v>0</v>
          </cell>
          <cell r="AH28">
            <v>0</v>
          </cell>
          <cell r="AI28">
            <v>29556.739999999998</v>
          </cell>
          <cell r="AJ28">
            <v>0</v>
          </cell>
          <cell r="AK28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41">
          <cell r="AF41">
            <v>28000</v>
          </cell>
          <cell r="AG41">
            <v>0</v>
          </cell>
          <cell r="AH41">
            <v>0</v>
          </cell>
          <cell r="AI41">
            <v>955</v>
          </cell>
          <cell r="AJ41">
            <v>0</v>
          </cell>
          <cell r="AK41">
            <v>0</v>
          </cell>
        </row>
        <row r="58">
          <cell r="AF58">
            <v>25000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</row>
        <row r="62">
          <cell r="AF62">
            <v>10500</v>
          </cell>
          <cell r="AG62">
            <v>50000</v>
          </cell>
          <cell r="AH62">
            <v>0</v>
          </cell>
          <cell r="AI62">
            <v>20</v>
          </cell>
          <cell r="AJ62">
            <v>0</v>
          </cell>
          <cell r="AK62">
            <v>0</v>
          </cell>
        </row>
        <row r="79">
          <cell r="AF79">
            <v>96550</v>
          </cell>
          <cell r="AG79">
            <v>0</v>
          </cell>
          <cell r="AH79">
            <v>0</v>
          </cell>
          <cell r="AI79">
            <v>6214.2699999999995</v>
          </cell>
          <cell r="AJ79">
            <v>0</v>
          </cell>
          <cell r="AK79">
            <v>0</v>
          </cell>
        </row>
        <row r="88">
          <cell r="AF88">
            <v>9000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</row>
        <row r="92">
          <cell r="AF92">
            <v>13200</v>
          </cell>
          <cell r="AG92">
            <v>0</v>
          </cell>
          <cell r="AH92">
            <v>0</v>
          </cell>
          <cell r="AI92">
            <v>500</v>
          </cell>
          <cell r="AJ92">
            <v>0</v>
          </cell>
          <cell r="AK92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</sheetData>
      <sheetData sheetId="1">
        <row r="5">
          <cell r="AF5">
            <v>820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6000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  <row r="12">
          <cell r="AF12">
            <v>8050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20"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2"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</row>
        <row r="25"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7">
          <cell r="AF27">
            <v>2000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9">
          <cell r="AF29">
            <v>4000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2">
          <cell r="AF32">
            <v>4000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46">
          <cell r="AF46">
            <v>1500</v>
          </cell>
          <cell r="AG46">
            <v>0</v>
          </cell>
          <cell r="AH46">
            <v>0</v>
          </cell>
          <cell r="AI46">
            <v>500</v>
          </cell>
          <cell r="AJ46">
            <v>0</v>
          </cell>
          <cell r="AK46">
            <v>0</v>
          </cell>
        </row>
        <row r="51">
          <cell r="AF51">
            <v>7700</v>
          </cell>
          <cell r="AG51">
            <v>0</v>
          </cell>
          <cell r="AH51">
            <v>0</v>
          </cell>
          <cell r="AI51">
            <v>28.19</v>
          </cell>
          <cell r="AJ51">
            <v>0</v>
          </cell>
          <cell r="AK51">
            <v>0</v>
          </cell>
        </row>
      </sheetData>
      <sheetData sheetId="2">
        <row r="4">
          <cell r="AF4">
            <v>105850</v>
          </cell>
          <cell r="AG4">
            <v>0</v>
          </cell>
          <cell r="AH4">
            <v>0</v>
          </cell>
          <cell r="AI4">
            <v>1484.9899999999998</v>
          </cell>
          <cell r="AJ4">
            <v>0</v>
          </cell>
          <cell r="AK4">
            <v>0</v>
          </cell>
        </row>
        <row r="23">
          <cell r="AF23">
            <v>1000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</row>
        <row r="29">
          <cell r="AF29">
            <v>1800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AF34">
            <v>15700</v>
          </cell>
          <cell r="AG34">
            <v>0</v>
          </cell>
          <cell r="AH34">
            <v>0</v>
          </cell>
          <cell r="AI34">
            <v>0.37</v>
          </cell>
          <cell r="AJ34">
            <v>0</v>
          </cell>
          <cell r="AK34">
            <v>0</v>
          </cell>
        </row>
        <row r="37">
          <cell r="AF37">
            <v>195570</v>
          </cell>
          <cell r="AG37">
            <v>0</v>
          </cell>
          <cell r="AH37">
            <v>0</v>
          </cell>
          <cell r="AI37">
            <v>15550.420000000002</v>
          </cell>
          <cell r="AJ37">
            <v>0</v>
          </cell>
          <cell r="AK37">
            <v>0</v>
          </cell>
        </row>
        <row r="95">
          <cell r="AF95">
            <v>2000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100">
          <cell r="AF100">
            <v>7000</v>
          </cell>
          <cell r="AG100">
            <v>0</v>
          </cell>
          <cell r="AH100">
            <v>0</v>
          </cell>
          <cell r="AI100">
            <v>583.58000000000004</v>
          </cell>
          <cell r="AJ100">
            <v>0</v>
          </cell>
          <cell r="AK100">
            <v>0</v>
          </cell>
        </row>
        <row r="106">
          <cell r="AF106">
            <v>500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</row>
      </sheetData>
      <sheetData sheetId="3">
        <row r="4">
          <cell r="AF4">
            <v>26650</v>
          </cell>
          <cell r="AG4">
            <v>0</v>
          </cell>
          <cell r="AH4">
            <v>0</v>
          </cell>
          <cell r="AI4">
            <v>8659.2199999999993</v>
          </cell>
          <cell r="AJ4">
            <v>0</v>
          </cell>
          <cell r="AK4">
            <v>0</v>
          </cell>
        </row>
        <row r="17">
          <cell r="AF17">
            <v>32050</v>
          </cell>
          <cell r="AG17">
            <v>0</v>
          </cell>
          <cell r="AH17">
            <v>0</v>
          </cell>
          <cell r="AI17">
            <v>2570.33</v>
          </cell>
          <cell r="AJ17">
            <v>0</v>
          </cell>
          <cell r="AK17">
            <v>0</v>
          </cell>
        </row>
        <row r="29">
          <cell r="AF29">
            <v>2000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/>
          <cell r="AG31"/>
          <cell r="AH31"/>
          <cell r="AI31"/>
          <cell r="AJ31"/>
          <cell r="AK31"/>
        </row>
      </sheetData>
      <sheetData sheetId="4">
        <row r="5">
          <cell r="AF5">
            <v>736900</v>
          </cell>
          <cell r="AG5">
            <v>70000</v>
          </cell>
          <cell r="AH5">
            <v>0</v>
          </cell>
          <cell r="AI5">
            <v>65749.569999999992</v>
          </cell>
          <cell r="AJ5">
            <v>0</v>
          </cell>
          <cell r="AK5">
            <v>0</v>
          </cell>
        </row>
        <row r="61">
          <cell r="AF61">
            <v>186200</v>
          </cell>
          <cell r="AG61">
            <v>0</v>
          </cell>
          <cell r="AH61">
            <v>0</v>
          </cell>
          <cell r="AI61">
            <v>13157.320000000002</v>
          </cell>
          <cell r="AJ61">
            <v>0</v>
          </cell>
          <cell r="AK61">
            <v>0</v>
          </cell>
        </row>
        <row r="84">
          <cell r="AF84">
            <v>82000</v>
          </cell>
          <cell r="AG84">
            <v>0</v>
          </cell>
          <cell r="AH84">
            <v>0</v>
          </cell>
          <cell r="AI84">
            <v>7119.45</v>
          </cell>
          <cell r="AJ84">
            <v>0</v>
          </cell>
          <cell r="AK84">
            <v>0</v>
          </cell>
        </row>
        <row r="87">
          <cell r="AF87">
            <v>83700</v>
          </cell>
          <cell r="AG87">
            <v>0</v>
          </cell>
          <cell r="AH87">
            <v>0</v>
          </cell>
          <cell r="AI87">
            <v>7075.91</v>
          </cell>
          <cell r="AJ87">
            <v>0</v>
          </cell>
          <cell r="AK87">
            <v>0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97">
          <cell r="AF97">
            <v>5500</v>
          </cell>
          <cell r="AG97">
            <v>0</v>
          </cell>
          <cell r="AH97">
            <v>0</v>
          </cell>
          <cell r="AI97">
            <v>194.10000000000002</v>
          </cell>
          <cell r="AJ97">
            <v>0</v>
          </cell>
          <cell r="AK97">
            <v>0</v>
          </cell>
        </row>
        <row r="115">
          <cell r="AF115">
            <v>0</v>
          </cell>
          <cell r="AG115">
            <v>115000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</row>
        <row r="122">
          <cell r="AF122">
            <v>140000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5">
          <cell r="AF125">
            <v>120000</v>
          </cell>
          <cell r="AG125">
            <v>0</v>
          </cell>
          <cell r="AH125">
            <v>0</v>
          </cell>
          <cell r="AI125">
            <v>15941.51</v>
          </cell>
          <cell r="AJ125">
            <v>0</v>
          </cell>
          <cell r="AK125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</row>
        <row r="132">
          <cell r="AF132">
            <v>6300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</row>
        <row r="134">
          <cell r="AF134">
            <v>3000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</row>
      </sheetData>
      <sheetData sheetId="5">
        <row r="5">
          <cell r="AF5">
            <v>10000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10">
          <cell r="AF10">
            <v>1669800</v>
          </cell>
          <cell r="AG10">
            <v>0</v>
          </cell>
          <cell r="AH10">
            <v>0</v>
          </cell>
          <cell r="AI10">
            <v>593.16000000000008</v>
          </cell>
          <cell r="AJ10">
            <v>0</v>
          </cell>
          <cell r="AK10">
            <v>0</v>
          </cell>
        </row>
        <row r="26"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9"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1">
          <cell r="AF31">
            <v>225500</v>
          </cell>
          <cell r="AG31">
            <v>0</v>
          </cell>
          <cell r="AH31">
            <v>0</v>
          </cell>
          <cell r="AI31">
            <v>10532.03</v>
          </cell>
          <cell r="AJ31">
            <v>0</v>
          </cell>
          <cell r="AK31">
            <v>0</v>
          </cell>
        </row>
      </sheetData>
      <sheetData sheetId="6">
        <row r="5"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7">
          <cell r="AF7">
            <v>0</v>
          </cell>
          <cell r="AG7">
            <v>227000</v>
          </cell>
          <cell r="AH7">
            <v>0</v>
          </cell>
          <cell r="AI7">
            <v>0</v>
          </cell>
          <cell r="AJ7">
            <v>18908.330000000002</v>
          </cell>
          <cell r="AK7">
            <v>0</v>
          </cell>
        </row>
        <row r="15">
          <cell r="AF15">
            <v>85000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</row>
        <row r="17">
          <cell r="AF17">
            <v>290000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</row>
        <row r="19">
          <cell r="AF19">
            <v>95600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</row>
        <row r="26">
          <cell r="AF26">
            <v>30000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8">
          <cell r="AF28">
            <v>10000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31"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3">
          <cell r="AF33">
            <v>50000</v>
          </cell>
          <cell r="AG33">
            <v>1713000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6">
          <cell r="AF36">
            <v>0</v>
          </cell>
          <cell r="AG36">
            <v>12500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</row>
        <row r="39">
          <cell r="AF39">
            <v>10000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</sheetData>
      <sheetData sheetId="7">
        <row r="4">
          <cell r="AF4">
            <v>190000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7">
          <cell r="AF7">
            <v>5000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</row>
      </sheetData>
      <sheetData sheetId="8">
        <row r="4">
          <cell r="AF4">
            <v>6000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20">
          <cell r="AF20">
            <v>315900</v>
          </cell>
          <cell r="AG20">
            <v>0</v>
          </cell>
          <cell r="AH20">
            <v>0</v>
          </cell>
          <cell r="AI20">
            <v>26990</v>
          </cell>
          <cell r="AJ20">
            <v>0</v>
          </cell>
          <cell r="AK20">
            <v>0</v>
          </cell>
        </row>
        <row r="23">
          <cell r="AF23">
            <v>474830</v>
          </cell>
          <cell r="AG23">
            <v>0</v>
          </cell>
          <cell r="AH23">
            <v>0</v>
          </cell>
          <cell r="AI23">
            <v>45730</v>
          </cell>
          <cell r="AJ23">
            <v>0</v>
          </cell>
          <cell r="AK23">
            <v>0</v>
          </cell>
        </row>
        <row r="26">
          <cell r="AF26">
            <v>731000</v>
          </cell>
          <cell r="AG26">
            <v>0</v>
          </cell>
          <cell r="AH26">
            <v>0</v>
          </cell>
          <cell r="AI26">
            <v>63786</v>
          </cell>
          <cell r="AJ26">
            <v>0</v>
          </cell>
          <cell r="AK26">
            <v>0</v>
          </cell>
        </row>
        <row r="29">
          <cell r="AF29"/>
          <cell r="AG29"/>
          <cell r="AH29"/>
          <cell r="AI29"/>
          <cell r="AJ29"/>
          <cell r="AK29"/>
        </row>
        <row r="30">
          <cell r="AF30">
            <v>358680</v>
          </cell>
          <cell r="AG30">
            <v>0</v>
          </cell>
          <cell r="AH30">
            <v>0</v>
          </cell>
          <cell r="AI30">
            <v>33114</v>
          </cell>
          <cell r="AJ30">
            <v>0</v>
          </cell>
          <cell r="AK30">
            <v>0</v>
          </cell>
        </row>
        <row r="33">
          <cell r="AF33">
            <v>383410</v>
          </cell>
          <cell r="AG33">
            <v>0</v>
          </cell>
          <cell r="AH33">
            <v>0</v>
          </cell>
          <cell r="AI33">
            <v>33411</v>
          </cell>
          <cell r="AJ33">
            <v>0</v>
          </cell>
          <cell r="AK33">
            <v>0</v>
          </cell>
        </row>
        <row r="36">
          <cell r="AF36">
            <v>392180</v>
          </cell>
          <cell r="AG36">
            <v>0</v>
          </cell>
          <cell r="AH36">
            <v>0</v>
          </cell>
          <cell r="AI36">
            <v>33766</v>
          </cell>
          <cell r="AJ36">
            <v>0</v>
          </cell>
          <cell r="AK36">
            <v>0</v>
          </cell>
        </row>
        <row r="39">
          <cell r="AF39">
            <v>85500</v>
          </cell>
          <cell r="AG39"/>
          <cell r="AH39"/>
          <cell r="AI39"/>
          <cell r="AJ39"/>
          <cell r="AK39"/>
        </row>
        <row r="41">
          <cell r="AF41">
            <v>784558</v>
          </cell>
          <cell r="AG41">
            <v>550000</v>
          </cell>
          <cell r="AH41">
            <v>0</v>
          </cell>
          <cell r="AI41">
            <v>63613</v>
          </cell>
          <cell r="AJ41">
            <v>100000</v>
          </cell>
          <cell r="AK41">
            <v>0</v>
          </cell>
        </row>
        <row r="45">
          <cell r="AF45">
            <v>1099700</v>
          </cell>
          <cell r="AG45">
            <v>0</v>
          </cell>
          <cell r="AH45">
            <v>0</v>
          </cell>
          <cell r="AI45">
            <v>90333</v>
          </cell>
          <cell r="AJ45">
            <v>0</v>
          </cell>
          <cell r="AK45">
            <v>0</v>
          </cell>
        </row>
        <row r="49">
          <cell r="AF49">
            <v>1947926</v>
          </cell>
          <cell r="AG49">
            <v>0</v>
          </cell>
          <cell r="AH49">
            <v>0</v>
          </cell>
          <cell r="AI49">
            <v>159024</v>
          </cell>
          <cell r="AJ49">
            <v>0</v>
          </cell>
          <cell r="AK49">
            <v>0</v>
          </cell>
        </row>
        <row r="54">
          <cell r="AF54">
            <v>1636850</v>
          </cell>
          <cell r="AG54">
            <v>0</v>
          </cell>
          <cell r="AH54">
            <v>0</v>
          </cell>
          <cell r="AI54">
            <v>135221</v>
          </cell>
          <cell r="AJ54">
            <v>0</v>
          </cell>
          <cell r="AK54">
            <v>0</v>
          </cell>
        </row>
        <row r="57">
          <cell r="AF57">
            <v>1313660</v>
          </cell>
          <cell r="AG57">
            <v>0</v>
          </cell>
          <cell r="AH57">
            <v>0</v>
          </cell>
          <cell r="AI57">
            <v>108293</v>
          </cell>
          <cell r="AJ57">
            <v>0</v>
          </cell>
          <cell r="AK57">
            <v>0</v>
          </cell>
        </row>
        <row r="60">
          <cell r="AF60">
            <v>760489</v>
          </cell>
          <cell r="AG60">
            <v>0</v>
          </cell>
          <cell r="AH60">
            <v>0</v>
          </cell>
          <cell r="AI60">
            <v>62550</v>
          </cell>
          <cell r="AJ60">
            <v>0</v>
          </cell>
          <cell r="AK60">
            <v>0</v>
          </cell>
        </row>
        <row r="65">
          <cell r="AF65">
            <v>785500</v>
          </cell>
          <cell r="AG65"/>
          <cell r="AH65"/>
          <cell r="AI65">
            <v>69500</v>
          </cell>
          <cell r="AJ65"/>
          <cell r="AK65"/>
        </row>
        <row r="66">
          <cell r="AF66">
            <v>287370</v>
          </cell>
          <cell r="AG66"/>
          <cell r="AH66"/>
          <cell r="AI66">
            <v>30000</v>
          </cell>
          <cell r="AJ66"/>
          <cell r="AK66"/>
        </row>
        <row r="67">
          <cell r="AF67">
            <v>1313105</v>
          </cell>
          <cell r="AG67">
            <v>0</v>
          </cell>
          <cell r="AH67">
            <v>0</v>
          </cell>
          <cell r="AI67">
            <v>1318.44</v>
          </cell>
          <cell r="AJ67">
            <v>0</v>
          </cell>
          <cell r="AK67">
            <v>0</v>
          </cell>
        </row>
        <row r="91">
          <cell r="AF91">
            <v>797540</v>
          </cell>
          <cell r="AG91"/>
          <cell r="AH91"/>
          <cell r="AI91">
            <v>37613.72</v>
          </cell>
          <cell r="AJ91"/>
          <cell r="AK91"/>
        </row>
        <row r="92">
          <cell r="AF92">
            <v>384067</v>
          </cell>
          <cell r="AG92">
            <v>30000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</row>
        <row r="99">
          <cell r="AF99">
            <v>1256695</v>
          </cell>
          <cell r="AG99"/>
          <cell r="AH99"/>
          <cell r="AI99">
            <v>584243.34000000008</v>
          </cell>
          <cell r="AJ99"/>
          <cell r="AK99"/>
        </row>
      </sheetData>
      <sheetData sheetId="9">
        <row r="4">
          <cell r="AF4">
            <v>5000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12">
          <cell r="AF12">
            <v>86700</v>
          </cell>
          <cell r="AG12">
            <v>0</v>
          </cell>
          <cell r="AH12">
            <v>0</v>
          </cell>
          <cell r="AI12">
            <v>4539.3999999999996</v>
          </cell>
          <cell r="AJ12">
            <v>0</v>
          </cell>
          <cell r="AK12">
            <v>0</v>
          </cell>
        </row>
        <row r="32">
          <cell r="AF32">
            <v>81000</v>
          </cell>
          <cell r="AG32">
            <v>0</v>
          </cell>
          <cell r="AH32">
            <v>0</v>
          </cell>
          <cell r="AI32">
            <v>5286.57</v>
          </cell>
          <cell r="AJ32">
            <v>0</v>
          </cell>
          <cell r="AK32">
            <v>0</v>
          </cell>
        </row>
        <row r="54">
          <cell r="AF54">
            <v>33500</v>
          </cell>
          <cell r="AG54">
            <v>0</v>
          </cell>
          <cell r="AH54">
            <v>0</v>
          </cell>
          <cell r="AI54">
            <v>3128.3300000000004</v>
          </cell>
          <cell r="AJ54">
            <v>0</v>
          </cell>
          <cell r="AK54">
            <v>0</v>
          </cell>
        </row>
        <row r="66">
          <cell r="AF66">
            <v>237800</v>
          </cell>
          <cell r="AG66">
            <v>0</v>
          </cell>
          <cell r="AH66">
            <v>0</v>
          </cell>
          <cell r="AI66">
            <v>24631.260000000006</v>
          </cell>
          <cell r="AJ66">
            <v>0</v>
          </cell>
          <cell r="AK66">
            <v>0</v>
          </cell>
        </row>
        <row r="89">
          <cell r="AF89">
            <v>13350</v>
          </cell>
          <cell r="AG89">
            <v>0</v>
          </cell>
          <cell r="AH89">
            <v>0</v>
          </cell>
          <cell r="AI89">
            <v>245.73</v>
          </cell>
          <cell r="AJ89">
            <v>0</v>
          </cell>
          <cell r="AK89">
            <v>0</v>
          </cell>
        </row>
        <row r="97">
          <cell r="AF97">
            <v>1000</v>
          </cell>
          <cell r="AG97">
            <v>0</v>
          </cell>
          <cell r="AH97">
            <v>0</v>
          </cell>
          <cell r="AI97">
            <v>20.32</v>
          </cell>
          <cell r="AJ97">
            <v>0</v>
          </cell>
          <cell r="AK97">
            <v>0</v>
          </cell>
        </row>
        <row r="103">
          <cell r="AF103">
            <v>20500</v>
          </cell>
          <cell r="AG103">
            <v>0</v>
          </cell>
          <cell r="AH103">
            <v>0</v>
          </cell>
          <cell r="AI103">
            <v>1391.18</v>
          </cell>
          <cell r="AJ103">
            <v>0</v>
          </cell>
          <cell r="AK103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</sheetData>
      <sheetData sheetId="10">
        <row r="4">
          <cell r="AF4">
            <v>16920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20">
          <cell r="AF20">
            <v>200500</v>
          </cell>
          <cell r="AG20">
            <v>0</v>
          </cell>
          <cell r="AH20">
            <v>0</v>
          </cell>
          <cell r="AI20">
            <v>15418.68</v>
          </cell>
          <cell r="AJ20">
            <v>0</v>
          </cell>
          <cell r="AK20">
            <v>0</v>
          </cell>
        </row>
        <row r="27">
          <cell r="AF27">
            <v>10700</v>
          </cell>
          <cell r="AG27">
            <v>27250</v>
          </cell>
          <cell r="AH27">
            <v>0</v>
          </cell>
          <cell r="AI27">
            <v>70.25</v>
          </cell>
          <cell r="AJ27">
            <v>0</v>
          </cell>
          <cell r="AK27">
            <v>0</v>
          </cell>
        </row>
        <row r="37">
          <cell r="AF37">
            <v>784720</v>
          </cell>
          <cell r="AG37">
            <v>358000</v>
          </cell>
          <cell r="AH37">
            <v>0</v>
          </cell>
          <cell r="AI37">
            <v>45315.33</v>
          </cell>
          <cell r="AJ37">
            <v>0</v>
          </cell>
          <cell r="AK37">
            <v>0</v>
          </cell>
        </row>
        <row r="126">
          <cell r="AF126">
            <v>14820</v>
          </cell>
          <cell r="AG126">
            <v>0</v>
          </cell>
          <cell r="AH126">
            <v>0</v>
          </cell>
          <cell r="AI126">
            <v>1092.77</v>
          </cell>
          <cell r="AJ126">
            <v>0</v>
          </cell>
          <cell r="AK126">
            <v>0</v>
          </cell>
        </row>
        <row r="141">
          <cell r="AF141">
            <v>500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</row>
        <row r="144"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</row>
      </sheetData>
      <sheetData sheetId="11">
        <row r="5">
          <cell r="AF5">
            <v>412000</v>
          </cell>
          <cell r="AG5">
            <v>0</v>
          </cell>
          <cell r="AH5">
            <v>0</v>
          </cell>
          <cell r="AI5">
            <v>2729.3300000000004</v>
          </cell>
          <cell r="AJ5">
            <v>0</v>
          </cell>
          <cell r="AK5">
            <v>0</v>
          </cell>
        </row>
        <row r="24">
          <cell r="AF24">
            <v>5000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500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43">
          <cell r="AF43">
            <v>800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7">
          <cell r="AF47">
            <v>3500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50">
          <cell r="AF50">
            <v>29800</v>
          </cell>
          <cell r="AG50">
            <v>0</v>
          </cell>
          <cell r="AH50">
            <v>0</v>
          </cell>
          <cell r="AI50">
            <v>1539.67</v>
          </cell>
          <cell r="AJ50">
            <v>0</v>
          </cell>
          <cell r="AK50">
            <v>0</v>
          </cell>
        </row>
        <row r="71">
          <cell r="AF71">
            <v>5000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</row>
        <row r="73">
          <cell r="AF73">
            <v>42500</v>
          </cell>
          <cell r="AG73">
            <v>0</v>
          </cell>
          <cell r="AH73">
            <v>0</v>
          </cell>
          <cell r="AI73">
            <v>3178.77</v>
          </cell>
          <cell r="AJ73">
            <v>0</v>
          </cell>
          <cell r="AK73">
            <v>0</v>
          </cell>
        </row>
        <row r="77">
          <cell r="AF77">
            <v>32960</v>
          </cell>
          <cell r="AG77">
            <v>17600</v>
          </cell>
          <cell r="AH77">
            <v>0</v>
          </cell>
          <cell r="AI77">
            <v>4767.3999999999996</v>
          </cell>
          <cell r="AJ77">
            <v>0</v>
          </cell>
          <cell r="AK77">
            <v>0</v>
          </cell>
        </row>
        <row r="105"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</row>
      </sheetData>
      <sheetData sheetId="12">
        <row r="5">
          <cell r="AF5">
            <v>27800</v>
          </cell>
          <cell r="AG5">
            <v>0</v>
          </cell>
          <cell r="AH5">
            <v>0</v>
          </cell>
          <cell r="AI5">
            <v>3475</v>
          </cell>
          <cell r="AJ5">
            <v>0</v>
          </cell>
          <cell r="AK5">
            <v>0</v>
          </cell>
        </row>
        <row r="8">
          <cell r="AF8"/>
          <cell r="AG8"/>
          <cell r="AH8"/>
          <cell r="AI8"/>
          <cell r="AJ8"/>
          <cell r="AK8"/>
        </row>
        <row r="9">
          <cell r="AF9">
            <v>11000</v>
          </cell>
          <cell r="AG9">
            <v>0</v>
          </cell>
          <cell r="AH9">
            <v>0</v>
          </cell>
          <cell r="AI9">
            <v>480</v>
          </cell>
          <cell r="AJ9">
            <v>0</v>
          </cell>
          <cell r="AK9">
            <v>0</v>
          </cell>
        </row>
        <row r="17">
          <cell r="AF17">
            <v>88220</v>
          </cell>
          <cell r="AG17">
            <v>0</v>
          </cell>
          <cell r="AH17">
            <v>0</v>
          </cell>
          <cell r="AI17">
            <v>11027</v>
          </cell>
          <cell r="AJ17">
            <v>0</v>
          </cell>
          <cell r="AK17">
            <v>0</v>
          </cell>
        </row>
        <row r="21">
          <cell r="AF21">
            <v>40220</v>
          </cell>
          <cell r="AG21">
            <v>0</v>
          </cell>
          <cell r="AH21">
            <v>0</v>
          </cell>
          <cell r="AI21">
            <v>5027</v>
          </cell>
          <cell r="AJ21">
            <v>0</v>
          </cell>
          <cell r="AK21">
            <v>0</v>
          </cell>
        </row>
        <row r="24"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</row>
        <row r="26">
          <cell r="AF26">
            <v>111730</v>
          </cell>
          <cell r="AG26">
            <v>0</v>
          </cell>
          <cell r="AH26">
            <v>0</v>
          </cell>
          <cell r="AI26">
            <v>2866</v>
          </cell>
          <cell r="AJ26">
            <v>0</v>
          </cell>
          <cell r="AK26">
            <v>0</v>
          </cell>
        </row>
        <row r="30">
          <cell r="AF30">
            <v>58270</v>
          </cell>
          <cell r="AG30">
            <v>0</v>
          </cell>
          <cell r="AH30">
            <v>0</v>
          </cell>
          <cell r="AI30">
            <v>7284</v>
          </cell>
          <cell r="AJ30">
            <v>0</v>
          </cell>
          <cell r="AK30">
            <v>0</v>
          </cell>
        </row>
        <row r="33"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5">
          <cell r="AF35">
            <v>1490000</v>
          </cell>
          <cell r="AG35">
            <v>10000</v>
          </cell>
          <cell r="AH35">
            <v>0</v>
          </cell>
          <cell r="AI35">
            <v>121632.6</v>
          </cell>
          <cell r="AJ35">
            <v>0</v>
          </cell>
          <cell r="AK35">
            <v>0</v>
          </cell>
        </row>
        <row r="50">
          <cell r="AF50">
            <v>260160</v>
          </cell>
          <cell r="AG50">
            <v>0</v>
          </cell>
          <cell r="AH50">
            <v>0</v>
          </cell>
          <cell r="AI50">
            <v>9345</v>
          </cell>
          <cell r="AJ50">
            <v>0</v>
          </cell>
          <cell r="AK50">
            <v>0</v>
          </cell>
        </row>
        <row r="55">
          <cell r="AF55">
            <v>45000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9">
          <cell r="AF59">
            <v>5950</v>
          </cell>
          <cell r="AG59">
            <v>0</v>
          </cell>
          <cell r="AH59">
            <v>0</v>
          </cell>
          <cell r="AI59">
            <v>744</v>
          </cell>
          <cell r="AJ59">
            <v>0</v>
          </cell>
          <cell r="AK59">
            <v>0</v>
          </cell>
        </row>
        <row r="62">
          <cell r="AF62">
            <v>76500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</row>
        <row r="65">
          <cell r="AF65">
            <v>8120</v>
          </cell>
          <cell r="AG65">
            <v>0</v>
          </cell>
          <cell r="AH65">
            <v>0</v>
          </cell>
          <cell r="AI65">
            <v>1015</v>
          </cell>
          <cell r="AJ65">
            <v>0</v>
          </cell>
          <cell r="AK65">
            <v>0</v>
          </cell>
        </row>
        <row r="67">
          <cell r="AF67">
            <v>1000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</row>
        <row r="79">
          <cell r="AF79">
            <v>40630</v>
          </cell>
          <cell r="AG79">
            <v>0</v>
          </cell>
          <cell r="AH79">
            <v>0</v>
          </cell>
          <cell r="AI79">
            <v>9.8000000000000007</v>
          </cell>
          <cell r="AJ79">
            <v>0</v>
          </cell>
          <cell r="AK79">
            <v>0</v>
          </cell>
        </row>
        <row r="104">
          <cell r="AF104">
            <v>15000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</row>
        <row r="106">
          <cell r="AF106">
            <v>154030</v>
          </cell>
          <cell r="AG106">
            <v>0</v>
          </cell>
          <cell r="AH106">
            <v>0</v>
          </cell>
          <cell r="AI106">
            <v>19590</v>
          </cell>
          <cell r="AJ106">
            <v>0</v>
          </cell>
          <cell r="AK106">
            <v>0</v>
          </cell>
        </row>
        <row r="112">
          <cell r="AF112">
            <v>100000</v>
          </cell>
          <cell r="AG112">
            <v>0</v>
          </cell>
          <cell r="AH112">
            <v>0</v>
          </cell>
          <cell r="AI112">
            <v>9420</v>
          </cell>
          <cell r="AJ112">
            <v>0</v>
          </cell>
          <cell r="AK112">
            <v>0</v>
          </cell>
        </row>
      </sheetData>
      <sheetData sheetId="13">
        <row r="24">
          <cell r="AF24">
            <v>604600</v>
          </cell>
          <cell r="AG24">
            <v>0</v>
          </cell>
          <cell r="AH24">
            <v>218000</v>
          </cell>
          <cell r="AI24">
            <v>79796.39</v>
          </cell>
          <cell r="AJ24">
            <v>0</v>
          </cell>
          <cell r="AK24">
            <v>19654.920000000002</v>
          </cell>
        </row>
      </sheetData>
      <sheetData sheetId="14">
        <row r="4">
          <cell r="AF4">
            <v>2802740</v>
          </cell>
          <cell r="AG4">
            <v>50000</v>
          </cell>
          <cell r="AH4">
            <v>0</v>
          </cell>
          <cell r="AI4">
            <v>211179.9500000001</v>
          </cell>
          <cell r="AJ4">
            <v>0</v>
          </cell>
          <cell r="AK4">
            <v>0</v>
          </cell>
        </row>
        <row r="102">
          <cell r="AF102"/>
          <cell r="AG102"/>
          <cell r="AH102"/>
          <cell r="AI102">
            <v>211786.33</v>
          </cell>
          <cell r="AJ102">
            <v>33950</v>
          </cell>
          <cell r="AK102"/>
        </row>
        <row r="103">
          <cell r="AF103">
            <v>314825</v>
          </cell>
          <cell r="AG103">
            <v>0</v>
          </cell>
          <cell r="AH103">
            <v>1061200</v>
          </cell>
          <cell r="AI103">
            <v>15151.67</v>
          </cell>
          <cell r="AJ103">
            <v>0</v>
          </cell>
          <cell r="AK103">
            <v>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4" customWidth="1"/>
    <col min="2" max="2" width="24.28515625" style="677" customWidth="1"/>
    <col min="3" max="3" width="24.28515625" style="369" customWidth="1"/>
    <col min="4" max="4" width="10.7109375" bestFit="1" customWidth="1"/>
    <col min="5" max="5" width="10.28515625" bestFit="1" customWidth="1"/>
  </cols>
  <sheetData>
    <row r="1" spans="1:11" ht="28.5" customHeight="1" thickBot="1" x14ac:dyDescent="0.45">
      <c r="A1" s="689" t="s">
        <v>622</v>
      </c>
      <c r="B1" s="689"/>
      <c r="C1" s="689"/>
    </row>
    <row r="2" spans="1:11" ht="21" thickBot="1" x14ac:dyDescent="0.35">
      <c r="A2" s="299" t="s">
        <v>404</v>
      </c>
      <c r="B2" s="251" t="s">
        <v>626</v>
      </c>
      <c r="C2" s="352" t="s">
        <v>627</v>
      </c>
    </row>
    <row r="3" spans="1:11" ht="18.75" thickBot="1" x14ac:dyDescent="0.3">
      <c r="A3" s="300" t="s">
        <v>406</v>
      </c>
      <c r="B3" s="301">
        <f t="shared" ref="B3:C3" si="0">B4+B17</f>
        <v>28842200</v>
      </c>
      <c r="C3" s="353">
        <f t="shared" si="0"/>
        <v>2647459.21</v>
      </c>
    </row>
    <row r="4" spans="1:11" ht="18" x14ac:dyDescent="0.25">
      <c r="A4" s="302" t="s">
        <v>5</v>
      </c>
      <c r="B4" s="303">
        <f t="shared" ref="B4:C4" si="1">B5+B7+B9</f>
        <v>12060000</v>
      </c>
      <c r="C4" s="354">
        <f t="shared" si="1"/>
        <v>941624.9</v>
      </c>
    </row>
    <row r="5" spans="1:11" ht="15.75" x14ac:dyDescent="0.25">
      <c r="A5" s="304" t="s">
        <v>6</v>
      </c>
      <c r="B5" s="259">
        <f t="shared" ref="B5:C5" si="2">SUM(B6)</f>
        <v>8310000</v>
      </c>
      <c r="C5" s="355">
        <f t="shared" si="2"/>
        <v>909557</v>
      </c>
      <c r="D5" s="674"/>
      <c r="E5" s="675"/>
      <c r="F5" s="675"/>
      <c r="G5" s="675"/>
      <c r="H5" s="675"/>
      <c r="I5" s="675"/>
      <c r="J5" s="675"/>
      <c r="K5" s="675"/>
    </row>
    <row r="6" spans="1:11" ht="15.75" x14ac:dyDescent="0.25">
      <c r="A6" s="305" t="s">
        <v>7</v>
      </c>
      <c r="B6" s="310">
        <v>8310000</v>
      </c>
      <c r="C6" s="356">
        <v>909557</v>
      </c>
    </row>
    <row r="7" spans="1:11" ht="15.75" x14ac:dyDescent="0.25">
      <c r="A7" s="306" t="s">
        <v>8</v>
      </c>
      <c r="B7" s="259">
        <f t="shared" ref="B7:C7" si="3">SUM(B8)</f>
        <v>1900000</v>
      </c>
      <c r="C7" s="355">
        <f t="shared" si="3"/>
        <v>14478.64</v>
      </c>
    </row>
    <row r="8" spans="1:11" ht="15.75" x14ac:dyDescent="0.25">
      <c r="A8" s="307" t="s">
        <v>9</v>
      </c>
      <c r="B8" s="310">
        <v>1900000</v>
      </c>
      <c r="C8" s="356">
        <v>14478.64</v>
      </c>
    </row>
    <row r="9" spans="1:11" ht="15.75" x14ac:dyDescent="0.25">
      <c r="A9" s="306" t="s">
        <v>10</v>
      </c>
      <c r="B9" s="259">
        <f t="shared" ref="B9:C9" si="4">SUM(B10:B16)</f>
        <v>1850000</v>
      </c>
      <c r="C9" s="355">
        <f t="shared" si="4"/>
        <v>17589.259999999998</v>
      </c>
    </row>
    <row r="10" spans="1:11" ht="15.75" x14ac:dyDescent="0.25">
      <c r="A10" s="308" t="s">
        <v>11</v>
      </c>
      <c r="B10" s="408">
        <v>30000</v>
      </c>
      <c r="C10" s="357">
        <v>218.32</v>
      </c>
    </row>
    <row r="11" spans="1:11" ht="15.75" x14ac:dyDescent="0.25">
      <c r="A11" s="308" t="s">
        <v>428</v>
      </c>
      <c r="B11" s="408">
        <v>30000</v>
      </c>
      <c r="C11" s="357">
        <v>2056.8000000000002</v>
      </c>
    </row>
    <row r="12" spans="1:11" ht="15.75" x14ac:dyDescent="0.25">
      <c r="A12" s="308" t="s">
        <v>12</v>
      </c>
      <c r="B12" s="408">
        <v>160000</v>
      </c>
      <c r="C12" s="357">
        <v>7143.21</v>
      </c>
    </row>
    <row r="13" spans="1:11" ht="15.75" x14ac:dyDescent="0.25">
      <c r="A13" s="308" t="s">
        <v>13</v>
      </c>
      <c r="B13" s="408">
        <v>30000</v>
      </c>
      <c r="C13" s="357">
        <v>637.55999999999995</v>
      </c>
    </row>
    <row r="14" spans="1:11" ht="15.75" x14ac:dyDescent="0.25">
      <c r="A14" s="308" t="s">
        <v>14</v>
      </c>
      <c r="B14" s="408">
        <v>1200000</v>
      </c>
      <c r="C14" s="357">
        <v>6438.37</v>
      </c>
    </row>
    <row r="15" spans="1:11" ht="15.75" x14ac:dyDescent="0.25">
      <c r="A15" s="308" t="s">
        <v>15</v>
      </c>
      <c r="B15" s="260">
        <v>350000</v>
      </c>
      <c r="C15" s="360">
        <v>0</v>
      </c>
    </row>
    <row r="16" spans="1:11" ht="15.75" x14ac:dyDescent="0.25">
      <c r="A16" s="308" t="s">
        <v>553</v>
      </c>
      <c r="B16" s="409">
        <v>50000</v>
      </c>
      <c r="C16" s="358">
        <v>1095</v>
      </c>
    </row>
    <row r="17" spans="1:3" s="339" customFormat="1" ht="18.75" x14ac:dyDescent="0.3">
      <c r="A17" s="309" t="s">
        <v>16</v>
      </c>
      <c r="B17" s="340">
        <f>B18+B29+B52+B61</f>
        <v>16782200</v>
      </c>
      <c r="C17" s="359">
        <f>C18+C29+C52+C61</f>
        <v>1705834.31</v>
      </c>
    </row>
    <row r="18" spans="1:3" ht="15.75" x14ac:dyDescent="0.25">
      <c r="A18" s="304" t="s">
        <v>17</v>
      </c>
      <c r="B18" s="259">
        <f>SUM(B19:B28)</f>
        <v>1138000</v>
      </c>
      <c r="C18" s="355">
        <f>SUM(C19:C28)</f>
        <v>190857.87999999998</v>
      </c>
    </row>
    <row r="19" spans="1:3" ht="15.75" x14ac:dyDescent="0.25">
      <c r="A19" s="305" t="s">
        <v>18</v>
      </c>
      <c r="B19" s="260">
        <v>100000</v>
      </c>
      <c r="C19" s="360">
        <v>2084.21</v>
      </c>
    </row>
    <row r="20" spans="1:3" ht="15.75" x14ac:dyDescent="0.25">
      <c r="A20" s="305" t="s">
        <v>411</v>
      </c>
      <c r="B20" s="260">
        <v>30000</v>
      </c>
      <c r="C20" s="360"/>
    </row>
    <row r="21" spans="1:3" ht="15.75" x14ac:dyDescent="0.25">
      <c r="A21" s="305" t="s">
        <v>19</v>
      </c>
      <c r="B21" s="260">
        <v>10000</v>
      </c>
      <c r="C21" s="360">
        <v>172.28</v>
      </c>
    </row>
    <row r="22" spans="1:3" ht="15.75" x14ac:dyDescent="0.25">
      <c r="A22" s="305" t="s">
        <v>537</v>
      </c>
      <c r="B22" s="260">
        <v>850000</v>
      </c>
      <c r="C22" s="360">
        <v>175596.52</v>
      </c>
    </row>
    <row r="23" spans="1:3" ht="15.75" x14ac:dyDescent="0.25">
      <c r="A23" s="305" t="s">
        <v>22</v>
      </c>
      <c r="B23" s="260">
        <v>30000</v>
      </c>
      <c r="C23" s="360">
        <v>2044.13</v>
      </c>
    </row>
    <row r="24" spans="1:3" ht="15.75" x14ac:dyDescent="0.25">
      <c r="A24" s="305" t="s">
        <v>23</v>
      </c>
      <c r="B24" s="260">
        <v>12000</v>
      </c>
      <c r="C24" s="360">
        <v>749.49</v>
      </c>
    </row>
    <row r="25" spans="1:3" ht="15.75" x14ac:dyDescent="0.25">
      <c r="A25" s="305" t="s">
        <v>24</v>
      </c>
      <c r="B25" s="260">
        <v>6000</v>
      </c>
      <c r="C25" s="360">
        <v>453.56</v>
      </c>
    </row>
    <row r="26" spans="1:3" ht="15.75" x14ac:dyDescent="0.25">
      <c r="A26" s="305" t="s">
        <v>25</v>
      </c>
      <c r="B26" s="260">
        <v>25000</v>
      </c>
      <c r="C26" s="360">
        <v>1906.5</v>
      </c>
    </row>
    <row r="27" spans="1:3" ht="15.75" x14ac:dyDescent="0.25">
      <c r="A27" s="305" t="s">
        <v>26</v>
      </c>
      <c r="B27" s="260">
        <v>45000</v>
      </c>
      <c r="C27" s="360">
        <v>4234.3100000000004</v>
      </c>
    </row>
    <row r="28" spans="1:3" ht="15.75" x14ac:dyDescent="0.25">
      <c r="A28" s="307" t="s">
        <v>28</v>
      </c>
      <c r="B28" s="310">
        <v>30000</v>
      </c>
      <c r="C28" s="361">
        <v>3616.88</v>
      </c>
    </row>
    <row r="29" spans="1:3" s="334" customFormat="1" ht="15.75" x14ac:dyDescent="0.25">
      <c r="A29" s="304" t="s">
        <v>29</v>
      </c>
      <c r="B29" s="259">
        <f>SUM(B30:B51)</f>
        <v>2367000</v>
      </c>
      <c r="C29" s="355">
        <f>SUM(C30:C51)</f>
        <v>184458.25</v>
      </c>
    </row>
    <row r="30" spans="1:3" ht="15.75" x14ac:dyDescent="0.25">
      <c r="A30" s="305" t="s">
        <v>30</v>
      </c>
      <c r="B30" s="260">
        <v>1000</v>
      </c>
      <c r="C30" s="360">
        <v>0</v>
      </c>
    </row>
    <row r="31" spans="1:3" ht="15.75" x14ac:dyDescent="0.25">
      <c r="A31" s="305" t="s">
        <v>31</v>
      </c>
      <c r="B31" s="260">
        <v>30000</v>
      </c>
      <c r="C31" s="362">
        <v>1505</v>
      </c>
    </row>
    <row r="32" spans="1:3" ht="15.75" x14ac:dyDescent="0.25">
      <c r="A32" s="305" t="s">
        <v>32</v>
      </c>
      <c r="B32" s="260">
        <v>7000</v>
      </c>
      <c r="C32" s="360">
        <v>334</v>
      </c>
    </row>
    <row r="33" spans="1:3" ht="15.75" x14ac:dyDescent="0.25">
      <c r="A33" s="305" t="s">
        <v>533</v>
      </c>
      <c r="B33" s="260">
        <v>1500</v>
      </c>
      <c r="C33" s="360">
        <v>175</v>
      </c>
    </row>
    <row r="34" spans="1:3" ht="15.75" x14ac:dyDescent="0.25">
      <c r="A34" s="305" t="s">
        <v>34</v>
      </c>
      <c r="B34" s="260">
        <v>1000</v>
      </c>
      <c r="C34" s="360">
        <v>180</v>
      </c>
    </row>
    <row r="35" spans="1:3" ht="15.75" x14ac:dyDescent="0.25">
      <c r="A35" s="305" t="s">
        <v>35</v>
      </c>
      <c r="B35" s="260">
        <v>32000</v>
      </c>
      <c r="C35" s="360">
        <v>2034</v>
      </c>
    </row>
    <row r="36" spans="1:3" ht="15.75" x14ac:dyDescent="0.25">
      <c r="A36" s="305" t="s">
        <v>584</v>
      </c>
      <c r="B36" s="260">
        <v>50000</v>
      </c>
      <c r="C36" s="360">
        <v>10850</v>
      </c>
    </row>
    <row r="37" spans="1:3" ht="15.75" x14ac:dyDescent="0.25">
      <c r="A37" s="305" t="s">
        <v>425</v>
      </c>
      <c r="B37" s="260">
        <v>6000</v>
      </c>
      <c r="C37" s="360">
        <v>10</v>
      </c>
    </row>
    <row r="38" spans="1:3" ht="15.75" x14ac:dyDescent="0.25">
      <c r="A38" s="305" t="s">
        <v>38</v>
      </c>
      <c r="B38" s="260">
        <v>25000</v>
      </c>
      <c r="C38" s="362">
        <v>3328</v>
      </c>
    </row>
    <row r="39" spans="1:3" ht="15.75" x14ac:dyDescent="0.25">
      <c r="A39" s="305" t="s">
        <v>39</v>
      </c>
      <c r="B39" s="260">
        <v>5000</v>
      </c>
      <c r="C39" s="362">
        <v>200.5</v>
      </c>
    </row>
    <row r="40" spans="1:3" ht="15.75" x14ac:dyDescent="0.25">
      <c r="A40" s="311" t="s">
        <v>41</v>
      </c>
      <c r="B40" s="260">
        <v>16000</v>
      </c>
      <c r="C40" s="362">
        <v>4240.1099999999997</v>
      </c>
    </row>
    <row r="41" spans="1:3" ht="15.75" x14ac:dyDescent="0.25">
      <c r="A41" s="305" t="s">
        <v>44</v>
      </c>
      <c r="B41" s="260">
        <v>120000</v>
      </c>
      <c r="C41" s="360">
        <v>19772.150000000001</v>
      </c>
    </row>
    <row r="42" spans="1:3" ht="15.75" x14ac:dyDescent="0.25">
      <c r="A42" s="305" t="s">
        <v>45</v>
      </c>
      <c r="B42" s="260">
        <v>100000</v>
      </c>
      <c r="C42" s="360">
        <v>5629.9</v>
      </c>
    </row>
    <row r="43" spans="1:3" ht="15.75" x14ac:dyDescent="0.25">
      <c r="A43" s="305" t="s">
        <v>452</v>
      </c>
      <c r="B43" s="260">
        <v>18000</v>
      </c>
      <c r="C43" s="360">
        <v>30</v>
      </c>
    </row>
    <row r="44" spans="1:3" ht="15.75" x14ac:dyDescent="0.25">
      <c r="A44" s="305" t="s">
        <v>427</v>
      </c>
      <c r="B44" s="260">
        <v>7500</v>
      </c>
      <c r="C44" s="360">
        <v>10</v>
      </c>
    </row>
    <row r="45" spans="1:3" ht="15.75" x14ac:dyDescent="0.25">
      <c r="A45" s="305" t="s">
        <v>51</v>
      </c>
      <c r="B45" s="260">
        <v>35000</v>
      </c>
      <c r="C45" s="360">
        <v>26208</v>
      </c>
    </row>
    <row r="46" spans="1:3" ht="15.75" x14ac:dyDescent="0.25">
      <c r="A46" s="305" t="s">
        <v>429</v>
      </c>
      <c r="B46" s="260">
        <v>480000</v>
      </c>
      <c r="C46" s="362">
        <v>36407.040000000001</v>
      </c>
    </row>
    <row r="47" spans="1:3" ht="15.75" x14ac:dyDescent="0.25">
      <c r="A47" s="305" t="s">
        <v>578</v>
      </c>
      <c r="B47" s="260">
        <v>260000</v>
      </c>
      <c r="C47" s="362">
        <v>16622</v>
      </c>
    </row>
    <row r="48" spans="1:3" ht="15.75" x14ac:dyDescent="0.25">
      <c r="A48" s="305" t="s">
        <v>434</v>
      </c>
      <c r="B48" s="260">
        <v>10000</v>
      </c>
      <c r="C48" s="362">
        <v>0</v>
      </c>
    </row>
    <row r="49" spans="1:5" s="463" customFormat="1" ht="15.75" x14ac:dyDescent="0.25">
      <c r="A49" s="308" t="s">
        <v>586</v>
      </c>
      <c r="B49" s="260">
        <v>660000</v>
      </c>
      <c r="C49" s="362">
        <v>37613.72</v>
      </c>
      <c r="D49" s="538"/>
      <c r="E49" s="538"/>
    </row>
    <row r="50" spans="1:5" s="463" customFormat="1" ht="15.75" x14ac:dyDescent="0.25">
      <c r="A50" s="308" t="s">
        <v>458</v>
      </c>
      <c r="B50" s="260">
        <v>500000</v>
      </c>
      <c r="C50" s="362">
        <v>19308.830000000002</v>
      </c>
      <c r="D50" s="538"/>
      <c r="E50" s="538"/>
    </row>
    <row r="51" spans="1:5" s="463" customFormat="1" ht="15.75" x14ac:dyDescent="0.25">
      <c r="A51" s="308" t="s">
        <v>55</v>
      </c>
      <c r="B51" s="310">
        <v>2000</v>
      </c>
      <c r="C51" s="361"/>
    </row>
    <row r="52" spans="1:5" s="463" customFormat="1" ht="15.75" x14ac:dyDescent="0.25">
      <c r="A52" s="306" t="s">
        <v>575</v>
      </c>
      <c r="B52" s="259">
        <f>SUM(B53:B60)</f>
        <v>391500</v>
      </c>
      <c r="C52" s="355">
        <f>SUM(C53:C60)</f>
        <v>4102.0700000000006</v>
      </c>
    </row>
    <row r="53" spans="1:5" s="463" customFormat="1" ht="15.75" x14ac:dyDescent="0.25">
      <c r="A53" s="308" t="s">
        <v>433</v>
      </c>
      <c r="B53" s="260">
        <v>80000</v>
      </c>
      <c r="C53" s="362">
        <v>557.44000000000005</v>
      </c>
    </row>
    <row r="54" spans="1:5" s="463" customFormat="1" ht="15.75" x14ac:dyDescent="0.25">
      <c r="A54" s="308" t="s">
        <v>534</v>
      </c>
      <c r="B54" s="260">
        <v>10000</v>
      </c>
      <c r="C54" s="362">
        <v>1749.31</v>
      </c>
    </row>
    <row r="55" spans="1:5" s="463" customFormat="1" ht="15.75" x14ac:dyDescent="0.25">
      <c r="A55" s="308" t="s">
        <v>426</v>
      </c>
      <c r="B55" s="260">
        <v>10000</v>
      </c>
      <c r="C55" s="362">
        <v>747.84</v>
      </c>
    </row>
    <row r="56" spans="1:5" s="463" customFormat="1" ht="15.75" x14ac:dyDescent="0.25">
      <c r="A56" s="308" t="s">
        <v>453</v>
      </c>
      <c r="B56" s="260">
        <v>10000</v>
      </c>
      <c r="C56" s="362">
        <v>336</v>
      </c>
    </row>
    <row r="57" spans="1:5" s="463" customFormat="1" ht="15.75" x14ac:dyDescent="0.25">
      <c r="A57" s="308" t="s">
        <v>608</v>
      </c>
      <c r="B57" s="260">
        <v>250000</v>
      </c>
      <c r="C57" s="362">
        <v>0</v>
      </c>
    </row>
    <row r="58" spans="1:5" s="463" customFormat="1" ht="15.75" x14ac:dyDescent="0.25">
      <c r="A58" s="308" t="s">
        <v>58</v>
      </c>
      <c r="B58" s="260">
        <v>1000</v>
      </c>
      <c r="C58" s="362"/>
    </row>
    <row r="59" spans="1:5" s="463" customFormat="1" ht="15.75" x14ac:dyDescent="0.25">
      <c r="A59" s="308" t="s">
        <v>583</v>
      </c>
      <c r="B59" s="260">
        <v>30000</v>
      </c>
      <c r="C59" s="362">
        <f>379.6+313.2</f>
        <v>692.8</v>
      </c>
      <c r="D59" s="602"/>
    </row>
    <row r="60" spans="1:5" s="463" customFormat="1" ht="15.75" x14ac:dyDescent="0.25">
      <c r="A60" s="308" t="s">
        <v>579</v>
      </c>
      <c r="B60" s="260">
        <v>500</v>
      </c>
      <c r="C60" s="362">
        <v>18.68</v>
      </c>
    </row>
    <row r="61" spans="1:5" s="604" customFormat="1" ht="15.75" x14ac:dyDescent="0.25">
      <c r="A61" s="332" t="s">
        <v>66</v>
      </c>
      <c r="B61" s="333">
        <f>SUM(B62:B83)</f>
        <v>12885700</v>
      </c>
      <c r="C61" s="363">
        <f>SUM(C62:C83)</f>
        <v>1326416.1100000001</v>
      </c>
    </row>
    <row r="62" spans="1:5" s="463" customFormat="1" ht="15.75" x14ac:dyDescent="0.25">
      <c r="A62" s="308" t="s">
        <v>68</v>
      </c>
      <c r="B62" s="260">
        <v>50000</v>
      </c>
      <c r="C62" s="362">
        <v>3708.31</v>
      </c>
    </row>
    <row r="63" spans="1:5" s="463" customFormat="1" ht="15.75" x14ac:dyDescent="0.25">
      <c r="A63" s="308" t="s">
        <v>446</v>
      </c>
      <c r="B63" s="260">
        <v>1400</v>
      </c>
      <c r="C63" s="362"/>
    </row>
    <row r="64" spans="1:5" s="463" customFormat="1" ht="15.75" x14ac:dyDescent="0.25">
      <c r="A64" s="504" t="s">
        <v>435</v>
      </c>
      <c r="B64" s="260">
        <v>60000</v>
      </c>
      <c r="C64" s="362"/>
    </row>
    <row r="65" spans="1:3" s="463" customFormat="1" ht="15.75" x14ac:dyDescent="0.25">
      <c r="A65" s="308" t="s">
        <v>555</v>
      </c>
      <c r="B65" s="260">
        <v>10000</v>
      </c>
      <c r="C65" s="362">
        <v>480</v>
      </c>
    </row>
    <row r="66" spans="1:3" s="463" customFormat="1" ht="15.75" x14ac:dyDescent="0.25">
      <c r="A66" s="308" t="s">
        <v>556</v>
      </c>
      <c r="B66" s="260">
        <v>395700</v>
      </c>
      <c r="C66" s="362"/>
    </row>
    <row r="67" spans="1:3" s="463" customFormat="1" ht="15.75" x14ac:dyDescent="0.25">
      <c r="A67" s="308" t="s">
        <v>557</v>
      </c>
      <c r="B67" s="260">
        <v>640000</v>
      </c>
      <c r="C67" s="362"/>
    </row>
    <row r="68" spans="1:3" s="463" customFormat="1" ht="15.75" x14ac:dyDescent="0.25">
      <c r="A68" s="308" t="s">
        <v>558</v>
      </c>
      <c r="B68" s="260">
        <v>21000</v>
      </c>
      <c r="C68" s="362"/>
    </row>
    <row r="69" spans="1:3" s="463" customFormat="1" ht="15.75" x14ac:dyDescent="0.25">
      <c r="A69" s="504" t="s">
        <v>559</v>
      </c>
      <c r="B69" s="260">
        <v>9000000</v>
      </c>
      <c r="C69" s="362">
        <v>681390</v>
      </c>
    </row>
    <row r="70" spans="1:3" s="463" customFormat="1" ht="15.75" x14ac:dyDescent="0.25">
      <c r="A70" s="504" t="s">
        <v>560</v>
      </c>
      <c r="B70" s="260">
        <v>32000</v>
      </c>
      <c r="C70" s="362"/>
    </row>
    <row r="71" spans="1:3" s="463" customFormat="1" ht="15.75" x14ac:dyDescent="0.25">
      <c r="A71" s="504" t="s">
        <v>561</v>
      </c>
      <c r="B71" s="260">
        <v>12000</v>
      </c>
      <c r="C71" s="362"/>
    </row>
    <row r="72" spans="1:3" s="463" customFormat="1" ht="15.75" x14ac:dyDescent="0.25">
      <c r="A72" s="504" t="s">
        <v>562</v>
      </c>
      <c r="B72" s="260">
        <v>2000</v>
      </c>
      <c r="C72" s="362"/>
    </row>
    <row r="73" spans="1:3" s="463" customFormat="1" ht="15.75" x14ac:dyDescent="0.25">
      <c r="A73" s="504" t="s">
        <v>563</v>
      </c>
      <c r="B73" s="260">
        <v>2500</v>
      </c>
      <c r="C73" s="362"/>
    </row>
    <row r="74" spans="1:3" s="463" customFormat="1" ht="15.75" x14ac:dyDescent="0.25">
      <c r="A74" s="504" t="s">
        <v>564</v>
      </c>
      <c r="B74" s="260">
        <v>7500</v>
      </c>
      <c r="C74" s="362"/>
    </row>
    <row r="75" spans="1:3" s="463" customFormat="1" ht="15.75" x14ac:dyDescent="0.25">
      <c r="A75" s="504" t="s">
        <v>565</v>
      </c>
      <c r="B75" s="260">
        <v>50000</v>
      </c>
      <c r="C75" s="362">
        <v>3630</v>
      </c>
    </row>
    <row r="76" spans="1:3" s="463" customFormat="1" ht="15.75" x14ac:dyDescent="0.25">
      <c r="A76" s="504" t="s">
        <v>566</v>
      </c>
      <c r="B76" s="260">
        <v>2180000</v>
      </c>
      <c r="C76" s="362">
        <v>627422.80000000005</v>
      </c>
    </row>
    <row r="77" spans="1:3" s="463" customFormat="1" ht="15.75" x14ac:dyDescent="0.25">
      <c r="A77" s="504" t="s">
        <v>580</v>
      </c>
      <c r="B77" s="260">
        <v>200000</v>
      </c>
      <c r="C77" s="362"/>
    </row>
    <row r="78" spans="1:3" s="463" customFormat="1" ht="15.75" x14ac:dyDescent="0.25">
      <c r="A78" s="504" t="s">
        <v>574</v>
      </c>
      <c r="B78" s="260">
        <v>5000</v>
      </c>
      <c r="C78" s="362"/>
    </row>
    <row r="79" spans="1:3" s="463" customFormat="1" ht="15.75" x14ac:dyDescent="0.25">
      <c r="A79" s="504" t="s">
        <v>600</v>
      </c>
      <c r="B79" s="260">
        <v>100000</v>
      </c>
      <c r="C79" s="362">
        <v>9785</v>
      </c>
    </row>
    <row r="80" spans="1:3" s="463" customFormat="1" ht="15" customHeight="1" x14ac:dyDescent="0.25">
      <c r="A80" s="504" t="s">
        <v>567</v>
      </c>
      <c r="B80" s="260">
        <v>21600</v>
      </c>
      <c r="C80" s="362"/>
    </row>
    <row r="81" spans="1:3" s="463" customFormat="1" ht="15" customHeight="1" x14ac:dyDescent="0.25">
      <c r="A81" s="504" t="s">
        <v>568</v>
      </c>
      <c r="B81" s="260">
        <v>10000</v>
      </c>
      <c r="C81" s="362"/>
    </row>
    <row r="82" spans="1:3" s="463" customFormat="1" ht="15.75" x14ac:dyDescent="0.25">
      <c r="A82" s="504" t="s">
        <v>569</v>
      </c>
      <c r="B82" s="260">
        <v>80000</v>
      </c>
      <c r="C82" s="362"/>
    </row>
    <row r="83" spans="1:3" s="463" customFormat="1" ht="16.5" thickBot="1" x14ac:dyDescent="0.3">
      <c r="A83" s="504" t="s">
        <v>570</v>
      </c>
      <c r="B83" s="260">
        <v>5000</v>
      </c>
      <c r="C83" s="362"/>
    </row>
    <row r="84" spans="1:3" s="463" customFormat="1" ht="18.75" thickBot="1" x14ac:dyDescent="0.3">
      <c r="A84" s="312" t="s">
        <v>407</v>
      </c>
      <c r="B84" s="313">
        <f t="shared" ref="B84:C84" si="5">B85+B89</f>
        <v>3211215</v>
      </c>
      <c r="C84" s="364">
        <f t="shared" si="5"/>
        <v>5000</v>
      </c>
    </row>
    <row r="85" spans="1:3" s="463" customFormat="1" ht="18.75" thickBot="1" x14ac:dyDescent="0.3">
      <c r="A85" s="327" t="s">
        <v>111</v>
      </c>
      <c r="B85" s="328">
        <f t="shared" ref="B85:C85" si="6">SUM(B86:B88)</f>
        <v>1000000</v>
      </c>
      <c r="C85" s="365">
        <f t="shared" si="6"/>
        <v>0</v>
      </c>
    </row>
    <row r="86" spans="1:3" s="463" customFormat="1" ht="15.75" x14ac:dyDescent="0.25">
      <c r="A86" s="605" t="s">
        <v>538</v>
      </c>
      <c r="B86" s="331">
        <v>980000</v>
      </c>
      <c r="C86" s="366"/>
    </row>
    <row r="87" spans="1:3" s="463" customFormat="1" ht="15.75" x14ac:dyDescent="0.25">
      <c r="A87" s="605" t="s">
        <v>114</v>
      </c>
      <c r="B87" s="331"/>
      <c r="C87" s="366"/>
    </row>
    <row r="88" spans="1:3" ht="16.5" thickBot="1" x14ac:dyDescent="0.3">
      <c r="A88" s="329" t="s">
        <v>115</v>
      </c>
      <c r="B88" s="330">
        <v>20000</v>
      </c>
      <c r="C88" s="367"/>
    </row>
    <row r="89" spans="1:3" ht="18.75" thickBot="1" x14ac:dyDescent="0.3">
      <c r="A89" s="315" t="s">
        <v>116</v>
      </c>
      <c r="B89" s="316">
        <f>SUM(B90:B94)</f>
        <v>2211215</v>
      </c>
      <c r="C89" s="368">
        <f>SUM(C90:C94)</f>
        <v>5000</v>
      </c>
    </row>
    <row r="90" spans="1:3" ht="15.75" x14ac:dyDescent="0.25">
      <c r="A90" s="305" t="s">
        <v>531</v>
      </c>
      <c r="B90" s="260">
        <v>1652515</v>
      </c>
      <c r="C90" s="360"/>
    </row>
    <row r="91" spans="1:3" s="463" customFormat="1" ht="15.75" x14ac:dyDescent="0.25">
      <c r="A91" s="308" t="s">
        <v>576</v>
      </c>
      <c r="B91" s="260">
        <v>50000</v>
      </c>
      <c r="C91" s="362"/>
    </row>
    <row r="92" spans="1:3" s="463" customFormat="1" ht="15.75" x14ac:dyDescent="0.25">
      <c r="A92" s="308" t="s">
        <v>618</v>
      </c>
      <c r="B92" s="260"/>
      <c r="C92" s="362">
        <v>5000</v>
      </c>
    </row>
    <row r="93" spans="1:3" s="463" customFormat="1" ht="15.75" x14ac:dyDescent="0.25">
      <c r="A93" s="308" t="s">
        <v>630</v>
      </c>
      <c r="B93" s="260">
        <v>271200</v>
      </c>
      <c r="C93" s="362"/>
    </row>
    <row r="94" spans="1:3" s="463" customFormat="1" ht="16.5" thickBot="1" x14ac:dyDescent="0.3">
      <c r="A94" s="308" t="s">
        <v>457</v>
      </c>
      <c r="B94" s="260">
        <v>237500</v>
      </c>
      <c r="C94" s="362"/>
    </row>
    <row r="95" spans="1:3" ht="18.75" thickBot="1" x14ac:dyDescent="0.3">
      <c r="A95" s="252" t="s">
        <v>398</v>
      </c>
      <c r="B95" s="301">
        <f>SUM(B96:B99)</f>
        <v>809750</v>
      </c>
      <c r="C95" s="353">
        <f>SUM(C96:C99)</f>
        <v>0</v>
      </c>
    </row>
    <row r="96" spans="1:3" s="463" customFormat="1" ht="15.75" x14ac:dyDescent="0.25">
      <c r="A96" s="308" t="s">
        <v>455</v>
      </c>
      <c r="B96" s="260">
        <v>200000</v>
      </c>
      <c r="C96" s="362"/>
    </row>
    <row r="97" spans="1:3" s="463" customFormat="1" ht="15.75" x14ac:dyDescent="0.25">
      <c r="A97" s="308" t="s">
        <v>454</v>
      </c>
      <c r="B97" s="260">
        <v>39750</v>
      </c>
      <c r="C97" s="362"/>
    </row>
    <row r="98" spans="1:3" s="463" customFormat="1" ht="15.75" x14ac:dyDescent="0.25">
      <c r="A98" s="308" t="s">
        <v>585</v>
      </c>
      <c r="B98" s="260">
        <v>500000</v>
      </c>
      <c r="C98" s="362"/>
    </row>
    <row r="99" spans="1:3" ht="16.5" thickBot="1" x14ac:dyDescent="0.3">
      <c r="A99" s="305" t="s">
        <v>631</v>
      </c>
      <c r="B99" s="260">
        <v>70000</v>
      </c>
      <c r="C99" s="362"/>
    </row>
    <row r="100" spans="1:3" ht="24" thickBot="1" x14ac:dyDescent="0.4">
      <c r="A100" s="317" t="s">
        <v>130</v>
      </c>
      <c r="B100" s="318">
        <f>B95+B84+B3</f>
        <v>32863165</v>
      </c>
      <c r="C100" s="337">
        <f>C95+C84+C3</f>
        <v>2652459.21</v>
      </c>
    </row>
    <row r="101" spans="1:3" ht="15.75" x14ac:dyDescent="0.25">
      <c r="A101" s="319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1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5.5703125" style="338" bestFit="1" customWidth="1"/>
    <col min="6" max="7" width="14.85546875" style="338" customWidth="1"/>
    <col min="8" max="9" width="16" style="338" bestFit="1" customWidth="1"/>
    <col min="10" max="11" width="14.85546875" style="338" customWidth="1"/>
    <col min="12" max="16384" width="9.140625" style="101"/>
  </cols>
  <sheetData>
    <row r="1" spans="1:11" ht="27.75" customHeight="1" x14ac:dyDescent="0.2">
      <c r="A1" s="121"/>
      <c r="B1" s="690" t="s">
        <v>623</v>
      </c>
      <c r="C1" s="690"/>
      <c r="D1" s="690"/>
      <c r="E1" s="690"/>
      <c r="F1" s="690"/>
      <c r="G1" s="690"/>
      <c r="H1" s="690"/>
      <c r="I1" s="690"/>
      <c r="J1" s="690"/>
      <c r="K1" s="690"/>
    </row>
    <row r="2" spans="1:11" ht="7.5" customHeight="1" thickBot="1" x14ac:dyDescent="0.25">
      <c r="A2" s="121"/>
      <c r="B2" s="690"/>
      <c r="C2" s="690"/>
      <c r="D2" s="690"/>
      <c r="E2" s="690"/>
      <c r="F2" s="690"/>
      <c r="G2" s="690"/>
      <c r="H2" s="690"/>
      <c r="I2" s="690"/>
      <c r="J2" s="690"/>
      <c r="K2" s="690"/>
    </row>
    <row r="3" spans="1:11" ht="13.5" customHeight="1" thickBot="1" x14ac:dyDescent="0.25">
      <c r="A3" s="121"/>
      <c r="D3" s="701" t="s">
        <v>626</v>
      </c>
      <c r="E3" s="702"/>
      <c r="F3" s="702"/>
      <c r="G3" s="703"/>
      <c r="H3" s="691" t="s">
        <v>628</v>
      </c>
      <c r="I3" s="692"/>
      <c r="J3" s="692"/>
      <c r="K3" s="693"/>
    </row>
    <row r="4" spans="1:11" ht="21" customHeight="1" x14ac:dyDescent="0.2">
      <c r="A4" s="121"/>
      <c r="B4" s="697" t="s">
        <v>405</v>
      </c>
      <c r="C4" s="698"/>
      <c r="D4" s="704"/>
      <c r="E4" s="705"/>
      <c r="F4" s="705"/>
      <c r="G4" s="706"/>
      <c r="H4" s="694"/>
      <c r="I4" s="695"/>
      <c r="J4" s="695"/>
      <c r="K4" s="696"/>
    </row>
    <row r="5" spans="1:11" ht="24.75" thickBot="1" x14ac:dyDescent="0.25">
      <c r="A5" s="121"/>
      <c r="B5" s="699"/>
      <c r="C5" s="700"/>
      <c r="D5" s="344" t="s">
        <v>395</v>
      </c>
      <c r="E5" s="346" t="s">
        <v>408</v>
      </c>
      <c r="F5" s="346" t="s">
        <v>409</v>
      </c>
      <c r="G5" s="343" t="s">
        <v>400</v>
      </c>
      <c r="H5" s="545" t="s">
        <v>395</v>
      </c>
      <c r="I5" s="546" t="s">
        <v>408</v>
      </c>
      <c r="J5" s="546" t="s">
        <v>409</v>
      </c>
      <c r="K5" s="547" t="s">
        <v>400</v>
      </c>
    </row>
    <row r="6" spans="1:11" ht="24" customHeight="1" thickBot="1" x14ac:dyDescent="0.3">
      <c r="A6" s="121"/>
      <c r="B6" s="396" t="s">
        <v>147</v>
      </c>
      <c r="C6" s="397"/>
      <c r="D6" s="345">
        <f t="shared" ref="D6:G6" si="0">D8+D22+D36+D46+D52+D68+D76+D91+D95+D120+D131+D140+D152+D178+D179</f>
        <v>32863165</v>
      </c>
      <c r="E6" s="514">
        <f t="shared" si="0"/>
        <v>28353615</v>
      </c>
      <c r="F6" s="514">
        <f t="shared" si="0"/>
        <v>3230350</v>
      </c>
      <c r="G6" s="395">
        <f t="shared" si="0"/>
        <v>1279200</v>
      </c>
      <c r="H6" s="548">
        <f t="shared" ref="H6:K6" si="1">H8+H22+H36+H46+H52+H68+H76+H91+H95+H120+H131+H140+H152+H178+H179</f>
        <v>2775063.3000000003</v>
      </c>
      <c r="I6" s="549">
        <f t="shared" si="1"/>
        <v>2602550.0500000003</v>
      </c>
      <c r="J6" s="549">
        <f t="shared" si="1"/>
        <v>152858.33000000002</v>
      </c>
      <c r="K6" s="550">
        <f t="shared" si="1"/>
        <v>19654.920000000002</v>
      </c>
    </row>
    <row r="7" spans="1:11" ht="13.5" thickBot="1" x14ac:dyDescent="0.25">
      <c r="A7" s="121"/>
      <c r="B7" s="253" t="s">
        <v>148</v>
      </c>
      <c r="C7" s="254"/>
      <c r="D7" s="370"/>
      <c r="E7" s="347"/>
      <c r="F7" s="347"/>
      <c r="G7" s="371"/>
      <c r="H7" s="551"/>
      <c r="I7" s="676"/>
      <c r="J7" s="676"/>
      <c r="K7" s="552"/>
    </row>
    <row r="8" spans="1:11" ht="15.75" x14ac:dyDescent="0.25">
      <c r="A8" s="121"/>
      <c r="B8" s="267" t="s">
        <v>149</v>
      </c>
      <c r="C8" s="268"/>
      <c r="D8" s="263">
        <f t="shared" ref="D8:G8" si="2">D9+D14+D18+D19+D20+D21</f>
        <v>535100</v>
      </c>
      <c r="E8" s="264">
        <f t="shared" si="2"/>
        <v>485100</v>
      </c>
      <c r="F8" s="264">
        <f t="shared" si="2"/>
        <v>50000</v>
      </c>
      <c r="G8" s="341">
        <f t="shared" si="2"/>
        <v>0</v>
      </c>
      <c r="H8" s="553">
        <f t="shared" ref="H8:K8" si="3">H9+H14+H18+H19+H20+H21</f>
        <v>51118.67</v>
      </c>
      <c r="I8" s="554">
        <f t="shared" si="3"/>
        <v>51118.67</v>
      </c>
      <c r="J8" s="554">
        <f t="shared" si="3"/>
        <v>0</v>
      </c>
      <c r="K8" s="555">
        <f t="shared" si="3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302850</v>
      </c>
      <c r="E9" s="257">
        <f t="shared" ref="E9:G9" si="4">SUM(E10:E13)</f>
        <v>302850</v>
      </c>
      <c r="F9" s="257">
        <f t="shared" si="4"/>
        <v>0</v>
      </c>
      <c r="G9" s="342">
        <f t="shared" si="4"/>
        <v>0</v>
      </c>
      <c r="H9" s="556">
        <f>SUM(H10:H13)</f>
        <v>43429.4</v>
      </c>
      <c r="I9" s="557">
        <f t="shared" ref="I9:K9" si="5">SUM(I10:I13)</f>
        <v>43429.4</v>
      </c>
      <c r="J9" s="557">
        <f t="shared" si="5"/>
        <v>0</v>
      </c>
      <c r="K9" s="558">
        <f t="shared" si="5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134300</v>
      </c>
      <c r="E10" s="257">
        <f>'[1]1.Plánovanie, manažment a kontr'!$AF$5</f>
        <v>134300</v>
      </c>
      <c r="F10" s="257">
        <f>'[1]1.Plánovanie, manažment a kontr'!$AG$5</f>
        <v>0</v>
      </c>
      <c r="G10" s="342">
        <f>'[1]1.Plánovanie, manažment a kontr'!$AH$5</f>
        <v>0</v>
      </c>
      <c r="H10" s="556">
        <f>SUM(I10:K10)</f>
        <v>9736.8100000000013</v>
      </c>
      <c r="I10" s="557">
        <f>'[1]1.Plánovanie, manažment a kontr'!$AI$5</f>
        <v>9736.8100000000013</v>
      </c>
      <c r="J10" s="557">
        <f>'[1]1.Plánovanie, manažment a kontr'!$AJ$5</f>
        <v>0</v>
      </c>
      <c r="K10" s="558">
        <f>'[1]1.Plánovanie, manažment a kontr'!$AK$5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51450</v>
      </c>
      <c r="E11" s="257">
        <f>'[1]1.Plánovanie, manažment a kontr'!$AF$17</f>
        <v>51450</v>
      </c>
      <c r="F11" s="257">
        <f>'[1]1.Plánovanie, manažment a kontr'!$AG$17</f>
        <v>0</v>
      </c>
      <c r="G11" s="342">
        <f>'[1]1.Plánovanie, manažment a kontr'!$AH$17</f>
        <v>0</v>
      </c>
      <c r="H11" s="556">
        <f>SUM(I11:K11)</f>
        <v>4135.8500000000004</v>
      </c>
      <c r="I11" s="557">
        <f>'[1]1.Plánovanie, manažment a kontr'!$AI$17</f>
        <v>4135.8500000000004</v>
      </c>
      <c r="J11" s="557">
        <f>'[1]1.Plánovanie, manažment a kontr'!$AJ$17</f>
        <v>0</v>
      </c>
      <c r="K11" s="558">
        <f>'[1]1.Plánovanie, manažment a kontr'!$AK$17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117100</v>
      </c>
      <c r="E12" s="257">
        <f>'[1]1.Plánovanie, manažment a kontr'!$AF$28</f>
        <v>117100</v>
      </c>
      <c r="F12" s="257">
        <f>'[1]1.Plánovanie, manažment a kontr'!$AG$28</f>
        <v>0</v>
      </c>
      <c r="G12" s="342">
        <f>'[1]1.Plánovanie, manažment a kontr'!$AH$28</f>
        <v>0</v>
      </c>
      <c r="H12" s="556">
        <f>SUM(I12:K12)</f>
        <v>29556.739999999998</v>
      </c>
      <c r="I12" s="557">
        <f>'[1]1.Plánovanie, manažment a kontr'!$AI$28</f>
        <v>29556.739999999998</v>
      </c>
      <c r="J12" s="557">
        <f>'[1]1.Plánovanie, manažment a kontr'!$AJ$28</f>
        <v>0</v>
      </c>
      <c r="K12" s="558">
        <f>'[1]1.Plánovanie, manažment a kontr'!$AK$28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kontr'!$AF$33</f>
        <v>0</v>
      </c>
      <c r="F13" s="257">
        <f>'[1]1.Plánovanie, manažment a kontr'!$AG$33</f>
        <v>0</v>
      </c>
      <c r="G13" s="342">
        <f>'[1]1.Plánovanie, manažment a kontr'!$AH$33</f>
        <v>0</v>
      </c>
      <c r="H13" s="556">
        <f>SUM(I13:K13)</f>
        <v>0</v>
      </c>
      <c r="I13" s="557">
        <f>'[1]1.Plánovanie, manažment a kontr'!$AI$33</f>
        <v>0</v>
      </c>
      <c r="J13" s="557">
        <f>'[1]1.Plánovanie, manažment a kontr'!$AJ$33</f>
        <v>0</v>
      </c>
      <c r="K13" s="558">
        <f>'[1]1.Plánovanie, manažment a kontr'!$AK$33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113500</v>
      </c>
      <c r="E14" s="257">
        <f t="shared" ref="E14:G14" si="6">SUM(E15:E17)</f>
        <v>63500</v>
      </c>
      <c r="F14" s="257">
        <f t="shared" si="6"/>
        <v>50000</v>
      </c>
      <c r="G14" s="342">
        <f t="shared" si="6"/>
        <v>0</v>
      </c>
      <c r="H14" s="556">
        <f>SUM(H15:H17)</f>
        <v>975</v>
      </c>
      <c r="I14" s="557">
        <f t="shared" ref="I14:K14" si="7">SUM(I15:I17)</f>
        <v>975</v>
      </c>
      <c r="J14" s="557">
        <f t="shared" si="7"/>
        <v>0</v>
      </c>
      <c r="K14" s="558">
        <f t="shared" si="7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28000</v>
      </c>
      <c r="E15" s="257">
        <f>'[1]1.Plánovanie, manažment a kontr'!$AF$41</f>
        <v>28000</v>
      </c>
      <c r="F15" s="257">
        <f>'[1]1.Plánovanie, manažment a kontr'!$AG$41</f>
        <v>0</v>
      </c>
      <c r="G15" s="342">
        <f>'[1]1.Plánovanie, manažment a kontr'!$AH$41</f>
        <v>0</v>
      </c>
      <c r="H15" s="556">
        <f>SUM(I15:K15)</f>
        <v>955</v>
      </c>
      <c r="I15" s="557">
        <f>'[1]1.Plánovanie, manažment a kontr'!$AI$41</f>
        <v>955</v>
      </c>
      <c r="J15" s="557">
        <f>'[1]1.Plánovanie, manažment a kontr'!$AJ$41</f>
        <v>0</v>
      </c>
      <c r="K15" s="558">
        <f>'[1]1.Plánovanie, manažment a kontr'!$AK$41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8">SUM(E16:G16)</f>
        <v>25000</v>
      </c>
      <c r="E16" s="257">
        <f>'[1]1.Plánovanie, manažment a kontr'!$AF$58</f>
        <v>25000</v>
      </c>
      <c r="F16" s="257">
        <f>'[1]1.Plánovanie, manažment a kontr'!$AG$58</f>
        <v>0</v>
      </c>
      <c r="G16" s="342">
        <f>'[1]1.Plánovanie, manažment a kontr'!$AH$58</f>
        <v>0</v>
      </c>
      <c r="H16" s="556">
        <f t="shared" ref="H16:H21" si="9">SUM(I16:K16)</f>
        <v>0</v>
      </c>
      <c r="I16" s="557">
        <f>'[1]1.Plánovanie, manažment a kontr'!$AI$58</f>
        <v>0</v>
      </c>
      <c r="J16" s="557">
        <f>'[1]1.Plánovanie, manažment a kontr'!$AJ$58</f>
        <v>0</v>
      </c>
      <c r="K16" s="558">
        <f>'[1]1.Plánovanie, manažment a kontr'!$AK$58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8"/>
        <v>60500</v>
      </c>
      <c r="E17" s="257">
        <f>'[1]1.Plánovanie, manažment a kontr'!$AF$62</f>
        <v>10500</v>
      </c>
      <c r="F17" s="257">
        <f>'[1]1.Plánovanie, manažment a kontr'!$AG$62</f>
        <v>50000</v>
      </c>
      <c r="G17" s="342">
        <f>'[1]1.Plánovanie, manažment a kontr'!$AH$62</f>
        <v>0</v>
      </c>
      <c r="H17" s="556">
        <f t="shared" si="9"/>
        <v>20</v>
      </c>
      <c r="I17" s="557">
        <f>'[1]1.Plánovanie, manažment a kontr'!$AI$62</f>
        <v>20</v>
      </c>
      <c r="J17" s="557">
        <f>'[1]1.Plánovanie, manažment a kontr'!$AJ$62</f>
        <v>0</v>
      </c>
      <c r="K17" s="558">
        <f>'[1]1.Plánovanie, manažment a kontr'!$AK$62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8"/>
        <v>96550</v>
      </c>
      <c r="E18" s="257">
        <f>'[1]1.Plánovanie, manažment a kontr'!$AF$79</f>
        <v>96550</v>
      </c>
      <c r="F18" s="257">
        <f>'[1]1.Plánovanie, manažment a kontr'!$AG$79</f>
        <v>0</v>
      </c>
      <c r="G18" s="342">
        <f>'[1]1.Plánovanie, manažment a kontr'!$AH$79</f>
        <v>0</v>
      </c>
      <c r="H18" s="556">
        <f t="shared" si="9"/>
        <v>6214.2699999999995</v>
      </c>
      <c r="I18" s="557">
        <f>'[1]1.Plánovanie, manažment a kontr'!$AI$79</f>
        <v>6214.2699999999995</v>
      </c>
      <c r="J18" s="557">
        <f>'[1]1.Plánovanie, manažment a kontr'!$AJ$79</f>
        <v>0</v>
      </c>
      <c r="K18" s="558">
        <f>'[1]1.Plánovanie, manažment a kontr'!$AK$79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8"/>
        <v>9000</v>
      </c>
      <c r="E19" s="257">
        <f>'[1]1.Plánovanie, manažment a kontr'!$AF$88</f>
        <v>9000</v>
      </c>
      <c r="F19" s="257">
        <f>'[1]1.Plánovanie, manažment a kontr'!$AG$88</f>
        <v>0</v>
      </c>
      <c r="G19" s="342">
        <f>'[1]1.Plánovanie, manažment a kontr'!$AH$88</f>
        <v>0</v>
      </c>
      <c r="H19" s="556">
        <f t="shared" si="9"/>
        <v>0</v>
      </c>
      <c r="I19" s="557">
        <f>'[1]1.Plánovanie, manažment a kontr'!$AI$88</f>
        <v>0</v>
      </c>
      <c r="J19" s="557">
        <f>'[1]1.Plánovanie, manažment a kontr'!$AJ$88</f>
        <v>0</v>
      </c>
      <c r="K19" s="558">
        <f>'[1]1.Plánovanie, manažment a kontr'!$AK$88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8"/>
        <v>13200</v>
      </c>
      <c r="E20" s="257">
        <f>'[1]1.Plánovanie, manažment a kontr'!$AF$92</f>
        <v>13200</v>
      </c>
      <c r="F20" s="257">
        <f>'[1]1.Plánovanie, manažment a kontr'!$AG$92</f>
        <v>0</v>
      </c>
      <c r="G20" s="342">
        <f>'[1]1.Plánovanie, manažment a kontr'!$AH$92</f>
        <v>0</v>
      </c>
      <c r="H20" s="556">
        <f t="shared" si="9"/>
        <v>500</v>
      </c>
      <c r="I20" s="557">
        <f>'[1]1.Plánovanie, manažment a kontr'!$AI$92</f>
        <v>500</v>
      </c>
      <c r="J20" s="557">
        <f>'[1]1.Plánovanie, manažment a kontr'!$AJ$92</f>
        <v>0</v>
      </c>
      <c r="K20" s="558">
        <f>'[1]1.Plánovanie, manažment a kontr'!$AK$92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8"/>
        <v>0</v>
      </c>
      <c r="E21" s="266">
        <f>'[1]1.Plánovanie, manažment a kontr'!$AF$95</f>
        <v>0</v>
      </c>
      <c r="F21" s="266">
        <f>'[1]1.Plánovanie, manažment a kontr'!$AG$95</f>
        <v>0</v>
      </c>
      <c r="G21" s="682">
        <f>'[1]1.Plánovanie, manažment a kontr'!$AH$95</f>
        <v>0</v>
      </c>
      <c r="H21" s="559">
        <f t="shared" si="9"/>
        <v>0</v>
      </c>
      <c r="I21" s="560">
        <f>'[1]1.Plánovanie, manažment a kontr'!$AI$95</f>
        <v>0</v>
      </c>
      <c r="J21" s="560">
        <f>'[1]1.Plánovanie, manažment a kontr'!$AJ$95</f>
        <v>0</v>
      </c>
      <c r="K21" s="561">
        <f>'[1]1.Plánovanie, manažment a kontr'!$AK$95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E22" si="10">D23+D32+D35</f>
        <v>34070</v>
      </c>
      <c r="E22" s="264">
        <f t="shared" si="10"/>
        <v>34070</v>
      </c>
      <c r="F22" s="264">
        <f>F23+F32+F35</f>
        <v>0</v>
      </c>
      <c r="G22" s="341">
        <f t="shared" ref="G22:I22" si="11">G23+G32+G35</f>
        <v>0</v>
      </c>
      <c r="H22" s="553">
        <f t="shared" si="11"/>
        <v>528.19000000000005</v>
      </c>
      <c r="I22" s="554">
        <f t="shared" si="11"/>
        <v>528.19000000000005</v>
      </c>
      <c r="J22" s="554">
        <f>J23+J32+J35</f>
        <v>0</v>
      </c>
      <c r="K22" s="555">
        <f t="shared" ref="K22" si="12">K23+K32+K35</f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F23" si="13">SUM(D24:D31)</f>
        <v>20870</v>
      </c>
      <c r="E23" s="257">
        <f t="shared" si="13"/>
        <v>20870</v>
      </c>
      <c r="F23" s="257">
        <f t="shared" si="13"/>
        <v>0</v>
      </c>
      <c r="G23" s="342">
        <f>SUM(G24:G31)</f>
        <v>0</v>
      </c>
      <c r="H23" s="556">
        <f t="shared" ref="H23:J23" si="14">SUM(H24:H31)</f>
        <v>0</v>
      </c>
      <c r="I23" s="557">
        <f t="shared" si="14"/>
        <v>0</v>
      </c>
      <c r="J23" s="557">
        <f t="shared" si="14"/>
        <v>0</v>
      </c>
      <c r="K23" s="558">
        <f>SUM(K24:K31)</f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820</v>
      </c>
      <c r="E24" s="257">
        <f>'[1]2. Propagácia a marketing'!$AF$5</f>
        <v>820</v>
      </c>
      <c r="F24" s="257">
        <f>'[1]2. Propagácia a marketing'!$AG$5</f>
        <v>0</v>
      </c>
      <c r="G24" s="342">
        <f>'[1]2. Propagácia a marketing'!$AH$5</f>
        <v>0</v>
      </c>
      <c r="H24" s="556">
        <f>SUM(I24:K24)</f>
        <v>0</v>
      </c>
      <c r="I24" s="557">
        <f>'[1]2. Propagácia a marketing'!$AI$5</f>
        <v>0</v>
      </c>
      <c r="J24" s="557">
        <f>'[1]2. Propagácia a marketing'!$AJ$5</f>
        <v>0</v>
      </c>
      <c r="K24" s="558">
        <f>'[1]2. Propagácia a marketing'!$AK$5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5">SUM(E25:G25)</f>
        <v>6000</v>
      </c>
      <c r="E25" s="257">
        <f>'[1]2. Propagácia a marketing'!$AF$7</f>
        <v>6000</v>
      </c>
      <c r="F25" s="257">
        <f>'[1]2. Propagácia a marketing'!$AG$7</f>
        <v>0</v>
      </c>
      <c r="G25" s="342">
        <f>'[1]2. Propagácia a marketing'!$AH$7</f>
        <v>0</v>
      </c>
      <c r="H25" s="556">
        <f t="shared" ref="H25:H31" si="16">SUM(I25:K25)</f>
        <v>0</v>
      </c>
      <c r="I25" s="557">
        <f>'[1]2. Propagácia a marketing'!$AI$7</f>
        <v>0</v>
      </c>
      <c r="J25" s="557">
        <f>'[1]2. Propagácia a marketing'!$AJ$7</f>
        <v>0</v>
      </c>
      <c r="K25" s="558">
        <f>'[1]2. Propagácia a marketing'!$AK$7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5"/>
        <v>8050</v>
      </c>
      <c r="E26" s="257">
        <f>'[1]2. Propagácia a marketing'!$AF$12</f>
        <v>8050</v>
      </c>
      <c r="F26" s="257">
        <f>'[1]2. Propagácia a marketing'!$AG$12</f>
        <v>0</v>
      </c>
      <c r="G26" s="342">
        <f>'[1]2. Propagácia a marketing'!$AH$12</f>
        <v>0</v>
      </c>
      <c r="H26" s="556">
        <f t="shared" si="16"/>
        <v>0</v>
      </c>
      <c r="I26" s="557">
        <f>'[1]2. Propagácia a marketing'!$AI$12</f>
        <v>0</v>
      </c>
      <c r="J26" s="557">
        <f>'[1]2. Propagácia a marketing'!$AJ$12</f>
        <v>0</v>
      </c>
      <c r="K26" s="558">
        <f>'[1]2. Propagácia a marketing'!$AK$12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5"/>
        <v>0</v>
      </c>
      <c r="E27" s="257">
        <f>'[1]2. Propagácia a marketing'!$AF$20</f>
        <v>0</v>
      </c>
      <c r="F27" s="257">
        <f>'[1]2. Propagácia a marketing'!$AG$20</f>
        <v>0</v>
      </c>
      <c r="G27" s="342">
        <f>'[1]2. Propagácia a marketing'!$AH$20</f>
        <v>0</v>
      </c>
      <c r="H27" s="556">
        <f t="shared" si="16"/>
        <v>0</v>
      </c>
      <c r="I27" s="557">
        <f>'[1]2. Propagácia a marketing'!$AI$20</f>
        <v>0</v>
      </c>
      <c r="J27" s="557">
        <f>'[1]2. Propagácia a marketing'!$AJ$20</f>
        <v>0</v>
      </c>
      <c r="K27" s="558">
        <f>'[1]2. Propagácia a marketing'!$AK$20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5"/>
        <v>0</v>
      </c>
      <c r="E28" s="257">
        <f>'[1]2. Propagácia a marketing'!$AF$22</f>
        <v>0</v>
      </c>
      <c r="F28" s="257">
        <f>'[1]2. Propagácia a marketing'!$AG$22</f>
        <v>0</v>
      </c>
      <c r="G28" s="342">
        <f>'[1]2. Propagácia a marketing'!$AH$22</f>
        <v>0</v>
      </c>
      <c r="H28" s="556">
        <f t="shared" si="16"/>
        <v>0</v>
      </c>
      <c r="I28" s="557">
        <f>'[1]2. Propagácia a marketing'!$AI$22</f>
        <v>0</v>
      </c>
      <c r="J28" s="557">
        <f>'[1]2. Propagácia a marketing'!$AJ$22</f>
        <v>0</v>
      </c>
      <c r="K28" s="558">
        <f>'[1]2. Propagácia a marketing'!$AK$22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5"/>
        <v>0</v>
      </c>
      <c r="E29" s="257">
        <f>'[1]2. Propagácia a marketing'!$AF$25</f>
        <v>0</v>
      </c>
      <c r="F29" s="257">
        <f>'[1]2. Propagácia a marketing'!$AG$25</f>
        <v>0</v>
      </c>
      <c r="G29" s="342">
        <f>'[1]2. Propagácia a marketing'!$AH$25</f>
        <v>0</v>
      </c>
      <c r="H29" s="556">
        <f t="shared" si="16"/>
        <v>0</v>
      </c>
      <c r="I29" s="557">
        <f>'[1]2. Propagácia a marketing'!$AI$25</f>
        <v>0</v>
      </c>
      <c r="J29" s="557">
        <f>'[1]2. Propagácia a marketing'!$AJ$25</f>
        <v>0</v>
      </c>
      <c r="K29" s="558">
        <f>'[1]2. Propagácia a marketing'!$AK$25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5"/>
        <v>2000</v>
      </c>
      <c r="E30" s="257">
        <f>'[1]2. Propagácia a marketing'!$AF$27</f>
        <v>2000</v>
      </c>
      <c r="F30" s="257">
        <f>'[1]2. Propagácia a marketing'!$AG$27</f>
        <v>0</v>
      </c>
      <c r="G30" s="342">
        <f>'[1]2. Propagácia a marketing'!$AH$27</f>
        <v>0</v>
      </c>
      <c r="H30" s="556">
        <f t="shared" si="16"/>
        <v>0</v>
      </c>
      <c r="I30" s="557">
        <f>'[1]2. Propagácia a marketing'!$AI$27</f>
        <v>0</v>
      </c>
      <c r="J30" s="557">
        <f>'[1]2. Propagácia a marketing'!$AJ$27</f>
        <v>0</v>
      </c>
      <c r="K30" s="558">
        <f>'[1]2. Propagácia a marketing'!$AK$27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5"/>
        <v>4000</v>
      </c>
      <c r="E31" s="257">
        <f>'[1]2. Propagácia a marketing'!$AF$29</f>
        <v>4000</v>
      </c>
      <c r="F31" s="257">
        <f>'[1]2. Propagácia a marketing'!$AG$29</f>
        <v>0</v>
      </c>
      <c r="G31" s="342">
        <f>'[1]2. Propagácia a marketing'!$AH$29</f>
        <v>0</v>
      </c>
      <c r="H31" s="556">
        <f t="shared" si="16"/>
        <v>0</v>
      </c>
      <c r="I31" s="557">
        <f>'[1]2. Propagácia a marketing'!$AI$29</f>
        <v>0</v>
      </c>
      <c r="J31" s="557">
        <f>'[1]2. Propagácia a marketing'!$AJ$29</f>
        <v>0</v>
      </c>
      <c r="K31" s="558">
        <f>'[1]2. Propagácia a marketing'!$AK$29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G32" si="17">SUM(D33:D34)</f>
        <v>5500</v>
      </c>
      <c r="E32" s="257">
        <f t="shared" si="17"/>
        <v>5500</v>
      </c>
      <c r="F32" s="257">
        <f t="shared" si="17"/>
        <v>0</v>
      </c>
      <c r="G32" s="342">
        <f t="shared" si="17"/>
        <v>0</v>
      </c>
      <c r="H32" s="556">
        <f t="shared" ref="H32:K32" si="18">SUM(H33:H34)</f>
        <v>500</v>
      </c>
      <c r="I32" s="557">
        <f t="shared" si="18"/>
        <v>500</v>
      </c>
      <c r="J32" s="557">
        <f t="shared" si="18"/>
        <v>0</v>
      </c>
      <c r="K32" s="558">
        <f t="shared" si="18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4000</v>
      </c>
      <c r="E33" s="257">
        <f>'[1]2. Propagácia a marketing'!$AF$32</f>
        <v>4000</v>
      </c>
      <c r="F33" s="257">
        <f>'[1]2. Propagácia a marketing'!$AG$32</f>
        <v>0</v>
      </c>
      <c r="G33" s="342">
        <f>'[1]2. Propagácia a marketing'!$AH$32</f>
        <v>0</v>
      </c>
      <c r="H33" s="556">
        <f>SUM(I33:K33)</f>
        <v>0</v>
      </c>
      <c r="I33" s="557">
        <f>'[1]2. Propagácia a marketing'!$AI$32</f>
        <v>0</v>
      </c>
      <c r="J33" s="557">
        <f>'[1]2. Propagácia a marketing'!$AJ$32</f>
        <v>0</v>
      </c>
      <c r="K33" s="558">
        <f>'[1]2. Propagácia a marketing'!$AK$32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marketing'!$AF$46</f>
        <v>1500</v>
      </c>
      <c r="F34" s="257">
        <f>'[1]2. Propagácia a marketing'!$AG$46</f>
        <v>0</v>
      </c>
      <c r="G34" s="342">
        <f>'[1]2. Propagácia a marketing'!$AH$46</f>
        <v>0</v>
      </c>
      <c r="H34" s="556">
        <f>SUM(I34:K34)</f>
        <v>500</v>
      </c>
      <c r="I34" s="557">
        <f>'[1]2. Propagácia a marketing'!$AI$46</f>
        <v>500</v>
      </c>
      <c r="J34" s="557">
        <f>'[1]2. Propagácia a marketing'!$AJ$46</f>
        <v>0</v>
      </c>
      <c r="K34" s="558">
        <f>'[1]2. Propagácia a marketing'!$AK$46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marketing'!$AF$51</f>
        <v>7700</v>
      </c>
      <c r="F35" s="266">
        <f>'[1]2. Propagácia a marketing'!$AG$51</f>
        <v>0</v>
      </c>
      <c r="G35" s="682">
        <f>'[1]2. Propagácia a marketing'!$AH$51</f>
        <v>0</v>
      </c>
      <c r="H35" s="559">
        <f>SUM(I35:K35)</f>
        <v>28.19</v>
      </c>
      <c r="I35" s="560">
        <f>'[1]2. Propagácia a marketing'!$AI$51</f>
        <v>28.19</v>
      </c>
      <c r="J35" s="560">
        <f>'[1]2. Propagácia a marketing'!$AJ$51</f>
        <v>0</v>
      </c>
      <c r="K35" s="561">
        <f>'[1]2. Propagácia a marketing'!$AK$51</f>
        <v>0</v>
      </c>
    </row>
    <row r="36" spans="1:11" s="123" customFormat="1" ht="15.75" x14ac:dyDescent="0.25">
      <c r="A36" s="111"/>
      <c r="B36" s="273" t="s">
        <v>186</v>
      </c>
      <c r="C36" s="394"/>
      <c r="D36" s="263">
        <f t="shared" ref="D36:G36" si="19">D37+D38+D39+D44+D45</f>
        <v>329420</v>
      </c>
      <c r="E36" s="264">
        <f t="shared" si="19"/>
        <v>329420</v>
      </c>
      <c r="F36" s="264">
        <f t="shared" si="19"/>
        <v>0</v>
      </c>
      <c r="G36" s="341">
        <f t="shared" si="19"/>
        <v>0</v>
      </c>
      <c r="H36" s="553">
        <f t="shared" ref="H36:K36" si="20">H37+H38+H39+H44+H45</f>
        <v>17619.360000000004</v>
      </c>
      <c r="I36" s="554">
        <f t="shared" si="20"/>
        <v>17619.360000000004</v>
      </c>
      <c r="J36" s="554">
        <f t="shared" si="20"/>
        <v>0</v>
      </c>
      <c r="K36" s="555">
        <f t="shared" si="20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105850</v>
      </c>
      <c r="E37" s="257">
        <f>'[1]3.Interné služby'!$AF$4</f>
        <v>105850</v>
      </c>
      <c r="F37" s="257">
        <f>'[1]3.Interné služby'!$AG$4</f>
        <v>0</v>
      </c>
      <c r="G37" s="342">
        <f>'[1]3.Interné služby'!$AH$4</f>
        <v>0</v>
      </c>
      <c r="H37" s="556">
        <f>SUM(I37:K37)</f>
        <v>1484.9899999999998</v>
      </c>
      <c r="I37" s="557">
        <f>'[1]3.Interné služby'!$AI$4</f>
        <v>1484.9899999999998</v>
      </c>
      <c r="J37" s="557">
        <f>'[1]3.Interné služby'!$AJ$4</f>
        <v>0</v>
      </c>
      <c r="K37" s="558">
        <f>'[1]3.Interné služby'!$AK$4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1000</v>
      </c>
      <c r="E38" s="257">
        <f>'[1]3.Interné služby'!$AF$23</f>
        <v>1000</v>
      </c>
      <c r="F38" s="257">
        <f>'[1]3.Interné služby'!$AG$23</f>
        <v>0</v>
      </c>
      <c r="G38" s="342">
        <f>'[1]3.Interné služby'!$AH$23</f>
        <v>0</v>
      </c>
      <c r="H38" s="556">
        <f>SUM(I38:K38)</f>
        <v>0</v>
      </c>
      <c r="I38" s="557">
        <f>'[1]3.Interné služby'!$AI$23</f>
        <v>0</v>
      </c>
      <c r="J38" s="557">
        <f>'[1]3.Interné služby'!$AJ$23</f>
        <v>0</v>
      </c>
      <c r="K38" s="558">
        <f>'[1]3.Interné služby'!$AK$23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G39" si="21">SUM(D40:D43)</f>
        <v>215070</v>
      </c>
      <c r="E39" s="257">
        <f t="shared" si="21"/>
        <v>215070</v>
      </c>
      <c r="F39" s="257">
        <f t="shared" si="21"/>
        <v>0</v>
      </c>
      <c r="G39" s="342">
        <f t="shared" si="21"/>
        <v>0</v>
      </c>
      <c r="H39" s="556">
        <f t="shared" ref="H39:K39" si="22">SUM(H40:H43)</f>
        <v>15550.790000000003</v>
      </c>
      <c r="I39" s="557">
        <f t="shared" si="22"/>
        <v>15550.790000000003</v>
      </c>
      <c r="J39" s="557">
        <f t="shared" si="22"/>
        <v>0</v>
      </c>
      <c r="K39" s="558">
        <f t="shared" si="22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23">SUM(E40:G40)</f>
        <v>1800</v>
      </c>
      <c r="E40" s="257">
        <f>'[1]3.Interné služby'!$AF$29</f>
        <v>1800</v>
      </c>
      <c r="F40" s="257">
        <f>'[1]3.Interné služby'!$AG$29</f>
        <v>0</v>
      </c>
      <c r="G40" s="342">
        <f>'[1]3.Interné služby'!$AH$29</f>
        <v>0</v>
      </c>
      <c r="H40" s="556">
        <f t="shared" ref="H40:H45" si="24">SUM(I40:K40)</f>
        <v>0</v>
      </c>
      <c r="I40" s="557">
        <f>'[1]3.Interné služby'!$AI$29</f>
        <v>0</v>
      </c>
      <c r="J40" s="557">
        <f>'[1]3.Interné služby'!$AJ$29</f>
        <v>0</v>
      </c>
      <c r="K40" s="558">
        <f>'[1]3.Interné služby'!$AK$29</f>
        <v>0</v>
      </c>
    </row>
    <row r="41" spans="1:11" ht="15.75" x14ac:dyDescent="0.25">
      <c r="B41" s="269">
        <v>2</v>
      </c>
      <c r="C41" s="270" t="s">
        <v>194</v>
      </c>
      <c r="D41" s="258">
        <f t="shared" si="23"/>
        <v>15700</v>
      </c>
      <c r="E41" s="257">
        <f>'[1]3.Interné služby'!$AF$34</f>
        <v>15700</v>
      </c>
      <c r="F41" s="257">
        <f>'[1]3.Interné služby'!$AG$34</f>
        <v>0</v>
      </c>
      <c r="G41" s="342">
        <f>'[1]3.Interné služby'!$AH$34</f>
        <v>0</v>
      </c>
      <c r="H41" s="556">
        <f t="shared" si="24"/>
        <v>0.37</v>
      </c>
      <c r="I41" s="557">
        <f>'[1]3.Interné služby'!$AI$34</f>
        <v>0.37</v>
      </c>
      <c r="J41" s="557">
        <f>'[1]3.Interné služby'!$AJ$34</f>
        <v>0</v>
      </c>
      <c r="K41" s="558">
        <f>'[1]3.Interné služby'!$AK$34</f>
        <v>0</v>
      </c>
    </row>
    <row r="42" spans="1:11" ht="15.75" x14ac:dyDescent="0.25">
      <c r="B42" s="269">
        <v>3</v>
      </c>
      <c r="C42" s="270" t="s">
        <v>195</v>
      </c>
      <c r="D42" s="258">
        <f t="shared" si="23"/>
        <v>195570</v>
      </c>
      <c r="E42" s="257">
        <f>'[1]3.Interné služby'!$AF$37</f>
        <v>195570</v>
      </c>
      <c r="F42" s="257">
        <f>'[1]3.Interné služby'!$AG$37</f>
        <v>0</v>
      </c>
      <c r="G42" s="342">
        <f>'[1]3.Interné služby'!$AH$37</f>
        <v>0</v>
      </c>
      <c r="H42" s="556">
        <f t="shared" si="24"/>
        <v>15550.420000000002</v>
      </c>
      <c r="I42" s="557">
        <f>'[1]3.Interné služby'!$AI$37</f>
        <v>15550.420000000002</v>
      </c>
      <c r="J42" s="557">
        <f>'[1]3.Interné služby'!$AJ$37</f>
        <v>0</v>
      </c>
      <c r="K42" s="558">
        <f>'[1]3.Interné služby'!$AK$37</f>
        <v>0</v>
      </c>
    </row>
    <row r="43" spans="1:11" ht="15.75" x14ac:dyDescent="0.25">
      <c r="B43" s="269">
        <v>4</v>
      </c>
      <c r="C43" s="270" t="s">
        <v>196</v>
      </c>
      <c r="D43" s="258">
        <f t="shared" si="23"/>
        <v>2000</v>
      </c>
      <c r="E43" s="257">
        <f>'[1]3.Interné služby'!$AF$95</f>
        <v>2000</v>
      </c>
      <c r="F43" s="257">
        <f>'[1]3.Interné služby'!$AG$95</f>
        <v>0</v>
      </c>
      <c r="G43" s="342">
        <f>'[1]3.Interné služby'!$AH$95</f>
        <v>0</v>
      </c>
      <c r="H43" s="556">
        <f t="shared" si="24"/>
        <v>0</v>
      </c>
      <c r="I43" s="557">
        <f>'[1]3.Interné služby'!$AI$95</f>
        <v>0</v>
      </c>
      <c r="J43" s="557">
        <f>'[1]3.Interné služby'!$AJ$95</f>
        <v>0</v>
      </c>
      <c r="K43" s="558">
        <f>'[1]3.Interné služby'!$AK$95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23"/>
        <v>7000</v>
      </c>
      <c r="E44" s="257">
        <f>'[1]3.Interné služby'!$AF$100</f>
        <v>7000</v>
      </c>
      <c r="F44" s="257">
        <f>'[1]3.Interné služby'!$AG$100</f>
        <v>0</v>
      </c>
      <c r="G44" s="342">
        <f>'[1]3.Interné služby'!$AH$100</f>
        <v>0</v>
      </c>
      <c r="H44" s="556">
        <f t="shared" si="24"/>
        <v>583.58000000000004</v>
      </c>
      <c r="I44" s="557">
        <f>'[1]3.Interné služby'!$AI$100</f>
        <v>583.58000000000004</v>
      </c>
      <c r="J44" s="557">
        <f>'[1]3.Interné služby'!$AJ$100</f>
        <v>0</v>
      </c>
      <c r="K44" s="558">
        <f>'[1]3.Interné služby'!$AK$100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23"/>
        <v>500</v>
      </c>
      <c r="E45" s="266">
        <f>'[1]3.Interné služby'!$AF$106</f>
        <v>500</v>
      </c>
      <c r="F45" s="266">
        <f>'[1]3.Interné služby'!$AG$106</f>
        <v>0</v>
      </c>
      <c r="G45" s="682">
        <f>'[1]3.Interné služby'!$AH$106</f>
        <v>0</v>
      </c>
      <c r="H45" s="559">
        <f t="shared" si="24"/>
        <v>0</v>
      </c>
      <c r="I45" s="560">
        <f>'[1]3.Interné služby'!$AI$106</f>
        <v>0</v>
      </c>
      <c r="J45" s="560">
        <f>'[1]3.Interné služby'!$AJ$106</f>
        <v>0</v>
      </c>
      <c r="K45" s="561">
        <f>'[1]3.Interné služby'!$AK$106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G46" si="25">D47+D48+D51</f>
        <v>60700</v>
      </c>
      <c r="E46" s="264">
        <f t="shared" si="25"/>
        <v>60700</v>
      </c>
      <c r="F46" s="264">
        <f t="shared" si="25"/>
        <v>0</v>
      </c>
      <c r="G46" s="341">
        <f t="shared" si="25"/>
        <v>0</v>
      </c>
      <c r="H46" s="553">
        <f t="shared" ref="H46:K46" si="26">H47+H48+H51</f>
        <v>11229.55</v>
      </c>
      <c r="I46" s="554">
        <f t="shared" si="26"/>
        <v>11229.55</v>
      </c>
      <c r="J46" s="554">
        <f t="shared" si="26"/>
        <v>0</v>
      </c>
      <c r="K46" s="555">
        <f t="shared" si="26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26650</v>
      </c>
      <c r="E47" s="257">
        <f>'[1]4.Služby občanov'!$AF$4</f>
        <v>26650</v>
      </c>
      <c r="F47" s="257">
        <f>'[1]4.Služby občanov'!$AG$4</f>
        <v>0</v>
      </c>
      <c r="G47" s="342">
        <f>'[1]4.Služby občanov'!$AH$4</f>
        <v>0</v>
      </c>
      <c r="H47" s="556">
        <f>SUM(I47:K47)</f>
        <v>8659.2199999999993</v>
      </c>
      <c r="I47" s="557">
        <f>'[1]4.Služby občanov'!$AI$4</f>
        <v>8659.2199999999993</v>
      </c>
      <c r="J47" s="557">
        <f>'[1]4.Služby občanov'!$AJ$4</f>
        <v>0</v>
      </c>
      <c r="K47" s="558">
        <f>'[1]4.Služby občanov'!$AK$4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G48" si="27">SUM(D49:D50)</f>
        <v>34050</v>
      </c>
      <c r="E48" s="257">
        <f t="shared" si="27"/>
        <v>34050</v>
      </c>
      <c r="F48" s="257">
        <f t="shared" si="27"/>
        <v>0</v>
      </c>
      <c r="G48" s="342">
        <f t="shared" si="27"/>
        <v>0</v>
      </c>
      <c r="H48" s="556">
        <f t="shared" ref="H48:K48" si="28">SUM(H49:H50)</f>
        <v>2570.33</v>
      </c>
      <c r="I48" s="557">
        <f t="shared" si="28"/>
        <v>2570.33</v>
      </c>
      <c r="J48" s="557">
        <f t="shared" si="28"/>
        <v>0</v>
      </c>
      <c r="K48" s="558">
        <f t="shared" si="2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32050</v>
      </c>
      <c r="E49" s="257">
        <f>'[1]4.Služby občanov'!$AF$17</f>
        <v>32050</v>
      </c>
      <c r="F49" s="257">
        <f>'[1]4.Služby občanov'!$AG$17</f>
        <v>0</v>
      </c>
      <c r="G49" s="342">
        <f>'[1]4.Služby občanov'!$AH$17</f>
        <v>0</v>
      </c>
      <c r="H49" s="556">
        <f>SUM(I49:K49)</f>
        <v>2570.33</v>
      </c>
      <c r="I49" s="557">
        <f>'[1]4.Služby občanov'!$AI$17</f>
        <v>2570.33</v>
      </c>
      <c r="J49" s="557">
        <f>'[1]4.Služby občanov'!$AJ$17</f>
        <v>0</v>
      </c>
      <c r="K49" s="558">
        <f>'[1]4.Služby občanov'!$AK$17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2000</v>
      </c>
      <c r="E50" s="257">
        <f>'[1]4.Služby občanov'!$AF$29</f>
        <v>2000</v>
      </c>
      <c r="F50" s="257">
        <f>'[1]4.Služby občanov'!$AG$29</f>
        <v>0</v>
      </c>
      <c r="G50" s="342">
        <f>'[1]4.Služby občanov'!$AH$29</f>
        <v>0</v>
      </c>
      <c r="H50" s="556">
        <f>SUM(I50:K50)</f>
        <v>0</v>
      </c>
      <c r="I50" s="557">
        <f>'[1]4.Služby občanov'!$AI$29</f>
        <v>0</v>
      </c>
      <c r="J50" s="557">
        <f>'[1]4.Služby občanov'!$AJ$29</f>
        <v>0</v>
      </c>
      <c r="K50" s="558">
        <f>'[1]4.Služby občanov'!$AK$29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občanov'!$AF$31</f>
        <v>0</v>
      </c>
      <c r="F51" s="266">
        <f>'[1]4.Služby občanov'!$AG$31</f>
        <v>0</v>
      </c>
      <c r="G51" s="682">
        <f>'[1]4.Služby občanov'!$AH$31</f>
        <v>0</v>
      </c>
      <c r="H51" s="556">
        <f>SUM(I51:K51)</f>
        <v>0</v>
      </c>
      <c r="I51" s="560">
        <f>'[1]4.Služby občanov'!$AI$31</f>
        <v>0</v>
      </c>
      <c r="J51" s="560">
        <f>'[1]4.Služby občanov'!$AJ$31</f>
        <v>0</v>
      </c>
      <c r="K51" s="561">
        <f>'[1]4.Služby občanov'!$AK$31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G52" si="29">D53+D58+D60+D59+D65</f>
        <v>1548600</v>
      </c>
      <c r="E52" s="264">
        <f t="shared" si="29"/>
        <v>1363600</v>
      </c>
      <c r="F52" s="264">
        <f t="shared" si="29"/>
        <v>185000</v>
      </c>
      <c r="G52" s="341">
        <f t="shared" si="29"/>
        <v>0</v>
      </c>
      <c r="H52" s="553">
        <f t="shared" ref="H52:K52" si="30">H53+H58+H60+H59+H65</f>
        <v>109237.86</v>
      </c>
      <c r="I52" s="554">
        <f t="shared" si="30"/>
        <v>109237.86</v>
      </c>
      <c r="J52" s="554">
        <f t="shared" si="30"/>
        <v>0</v>
      </c>
      <c r="K52" s="555">
        <f t="shared" si="30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G53" si="31">SUM(D54:D57)</f>
        <v>1158800</v>
      </c>
      <c r="E53" s="257">
        <f t="shared" si="31"/>
        <v>1088800</v>
      </c>
      <c r="F53" s="257">
        <f t="shared" si="31"/>
        <v>70000</v>
      </c>
      <c r="G53" s="342">
        <f t="shared" si="31"/>
        <v>0</v>
      </c>
      <c r="H53" s="556">
        <f t="shared" ref="H53:K53" si="32">SUM(H54:H57)</f>
        <v>93102.25</v>
      </c>
      <c r="I53" s="557">
        <f t="shared" si="32"/>
        <v>93102.25</v>
      </c>
      <c r="J53" s="557">
        <f t="shared" si="32"/>
        <v>0</v>
      </c>
      <c r="K53" s="558">
        <f t="shared" si="32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33">SUM(E54:G54)</f>
        <v>806900</v>
      </c>
      <c r="E54" s="257">
        <f>'[1]5.Bezpečnosť, právo a por.'!$AF$5</f>
        <v>736900</v>
      </c>
      <c r="F54" s="257">
        <f>'[1]5.Bezpečnosť, právo a por.'!$AG$5</f>
        <v>70000</v>
      </c>
      <c r="G54" s="342">
        <f>'[1]5.Bezpečnosť, právo a por.'!$AH$5</f>
        <v>0</v>
      </c>
      <c r="H54" s="556">
        <f t="shared" ref="H54:H59" si="34">SUM(I54:K54)</f>
        <v>65749.569999999992</v>
      </c>
      <c r="I54" s="557">
        <f>'[1]5.Bezpečnosť, právo a por.'!$AI$5</f>
        <v>65749.569999999992</v>
      </c>
      <c r="J54" s="557">
        <f>'[1]5.Bezpečnosť, právo a por.'!$AJ$5</f>
        <v>0</v>
      </c>
      <c r="K54" s="558">
        <f>'[1]5.Bezpečnosť, právo a por.'!$AK$5</f>
        <v>0</v>
      </c>
    </row>
    <row r="55" spans="1:11" ht="15.75" x14ac:dyDescent="0.25">
      <c r="B55" s="269">
        <v>2</v>
      </c>
      <c r="C55" s="270" t="s">
        <v>214</v>
      </c>
      <c r="D55" s="258">
        <f t="shared" si="33"/>
        <v>186200</v>
      </c>
      <c r="E55" s="257">
        <f>'[1]5.Bezpečnosť, právo a por.'!$AF$61</f>
        <v>186200</v>
      </c>
      <c r="F55" s="257">
        <f>'[1]5.Bezpečnosť, právo a por.'!$AG$61</f>
        <v>0</v>
      </c>
      <c r="G55" s="342">
        <f>'[1]5.Bezpečnosť, právo a por.'!$AH$61</f>
        <v>0</v>
      </c>
      <c r="H55" s="556">
        <f t="shared" si="34"/>
        <v>13157.320000000002</v>
      </c>
      <c r="I55" s="557">
        <f>'[1]5.Bezpečnosť, právo a por.'!$AI$61</f>
        <v>13157.320000000002</v>
      </c>
      <c r="J55" s="557">
        <f>'[1]5.Bezpečnosť, právo a por.'!$AJ$61</f>
        <v>0</v>
      </c>
      <c r="K55" s="558">
        <f>'[1]5.Bezpečnosť, právo a por.'!$AK$61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33"/>
        <v>82000</v>
      </c>
      <c r="E56" s="257">
        <f>'[1]5.Bezpečnosť, právo a por.'!$AF$84</f>
        <v>82000</v>
      </c>
      <c r="F56" s="257">
        <f>'[1]5.Bezpečnosť, právo a por.'!$AG$84</f>
        <v>0</v>
      </c>
      <c r="G56" s="342">
        <f>'[1]5.Bezpečnosť, právo a por.'!$AH$84</f>
        <v>0</v>
      </c>
      <c r="H56" s="556">
        <f t="shared" si="34"/>
        <v>7119.45</v>
      </c>
      <c r="I56" s="557">
        <f>'[1]5.Bezpečnosť, právo a por.'!$AI$84</f>
        <v>7119.45</v>
      </c>
      <c r="J56" s="557">
        <f>'[1]5.Bezpečnosť, právo a por.'!$AJ$84</f>
        <v>0</v>
      </c>
      <c r="K56" s="558">
        <f>'[1]5.Bezpečnosť, právo a por.'!$AK$84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33"/>
        <v>83700</v>
      </c>
      <c r="E57" s="257">
        <f>'[1]5.Bezpečnosť, právo a por.'!$AF$87</f>
        <v>83700</v>
      </c>
      <c r="F57" s="257">
        <f>'[1]5.Bezpečnosť, právo a por.'!$AG$87</f>
        <v>0</v>
      </c>
      <c r="G57" s="342">
        <f>'[1]5.Bezpečnosť, právo a por.'!$AH$87</f>
        <v>0</v>
      </c>
      <c r="H57" s="556">
        <f t="shared" si="34"/>
        <v>7075.91</v>
      </c>
      <c r="I57" s="557">
        <f>'[1]5.Bezpečnosť, právo a por.'!$AI$87</f>
        <v>7075.91</v>
      </c>
      <c r="J57" s="557">
        <f>'[1]5.Bezpečnosť, právo a por.'!$AJ$87</f>
        <v>0</v>
      </c>
      <c r="K57" s="558">
        <f>'[1]5.Bezpečnosť, právo a por.'!$AK$87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33"/>
        <v>0</v>
      </c>
      <c r="E58" s="257">
        <f>'[1]5.Bezpečnosť, právo a por.'!$AF$95</f>
        <v>0</v>
      </c>
      <c r="F58" s="257">
        <f>'[1]5.Bezpečnosť, právo a por.'!$AG$95</f>
        <v>0</v>
      </c>
      <c r="G58" s="342">
        <f>'[1]5.Bezpečnosť, právo a por.'!$AH$95</f>
        <v>0</v>
      </c>
      <c r="H58" s="556">
        <f t="shared" si="34"/>
        <v>0</v>
      </c>
      <c r="I58" s="557">
        <f>'[1]5.Bezpečnosť, právo a por.'!$AI$95</f>
        <v>0</v>
      </c>
      <c r="J58" s="557">
        <f>'[1]5.Bezpečnosť, právo a por.'!$AJ$95</f>
        <v>0</v>
      </c>
      <c r="K58" s="558">
        <f>'[1]5.Bezpečnosť, právo a por.'!$AK$95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33"/>
        <v>5500</v>
      </c>
      <c r="E59" s="257">
        <f>'[1]5.Bezpečnosť, právo a por.'!$AF$97</f>
        <v>5500</v>
      </c>
      <c r="F59" s="257">
        <f>'[1]5.Bezpečnosť, právo a por.'!$AG$97</f>
        <v>0</v>
      </c>
      <c r="G59" s="342">
        <f>'[1]5.Bezpečnosť, právo a por.'!$AH$97</f>
        <v>0</v>
      </c>
      <c r="H59" s="556">
        <f t="shared" si="34"/>
        <v>194.10000000000002</v>
      </c>
      <c r="I59" s="557">
        <f>'[1]5.Bezpečnosť, právo a por.'!$AI$97</f>
        <v>194.10000000000002</v>
      </c>
      <c r="J59" s="557">
        <f>'[1]5.Bezpečnosť, právo a por.'!$AJ$97</f>
        <v>0</v>
      </c>
      <c r="K59" s="558">
        <f>'[1]5.Bezpečnosť, právo a por.'!$AK$97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G60" si="35">SUM(D61:D64)</f>
        <v>375000</v>
      </c>
      <c r="E60" s="257">
        <f t="shared" si="35"/>
        <v>260000</v>
      </c>
      <c r="F60" s="257">
        <f t="shared" si="35"/>
        <v>115000</v>
      </c>
      <c r="G60" s="342">
        <f t="shared" si="35"/>
        <v>0</v>
      </c>
      <c r="H60" s="556">
        <f t="shared" ref="H60:K60" si="36">SUM(H61:H64)</f>
        <v>15941.51</v>
      </c>
      <c r="I60" s="557">
        <f t="shared" si="36"/>
        <v>15941.51</v>
      </c>
      <c r="J60" s="557">
        <f t="shared" si="36"/>
        <v>0</v>
      </c>
      <c r="K60" s="558">
        <f t="shared" si="36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por.'!$AF$115</f>
        <v>0</v>
      </c>
      <c r="F61" s="257">
        <f>'[1]5.Bezpečnosť, právo a por.'!$AG$115</f>
        <v>115000</v>
      </c>
      <c r="G61" s="342">
        <f>'[1]5.Bezpečnosť, právo a por.'!$AH$115</f>
        <v>0</v>
      </c>
      <c r="H61" s="556">
        <f>SUM(I61:K61)</f>
        <v>0</v>
      </c>
      <c r="I61" s="557">
        <f>'[1]5.Bezpečnosť, právo a por.'!$AI$115</f>
        <v>0</v>
      </c>
      <c r="J61" s="557">
        <f>'[1]5.Bezpečnosť, právo a por.'!$AJ$115</f>
        <v>0</v>
      </c>
      <c r="K61" s="558">
        <f>'[1]5.Bezpečnosť, právo a por.'!$AK$115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140000</v>
      </c>
      <c r="E62" s="257">
        <f>'[1]5.Bezpečnosť, právo a por.'!$AF$122</f>
        <v>140000</v>
      </c>
      <c r="F62" s="257">
        <f>'[1]5.Bezpečnosť, právo a por.'!$AG$122</f>
        <v>0</v>
      </c>
      <c r="G62" s="342">
        <f>'[1]5.Bezpečnosť, právo a por.'!$AH$122</f>
        <v>0</v>
      </c>
      <c r="H62" s="556">
        <f>SUM(I62:K62)</f>
        <v>0</v>
      </c>
      <c r="I62" s="557">
        <f>'[1]5.Bezpečnosť, právo a por.'!$AI$122</f>
        <v>0</v>
      </c>
      <c r="J62" s="557">
        <f>'[1]5.Bezpečnosť, právo a por.'!$AJ$122</f>
        <v>0</v>
      </c>
      <c r="K62" s="558">
        <f>'[1]5.Bezpečnosť, právo a por.'!$AK$122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120000</v>
      </c>
      <c r="E63" s="257">
        <f>'[1]5.Bezpečnosť, právo a por.'!$AF$125</f>
        <v>120000</v>
      </c>
      <c r="F63" s="257">
        <f>'[1]5.Bezpečnosť, právo a por.'!$AG$125</f>
        <v>0</v>
      </c>
      <c r="G63" s="342">
        <f>'[1]5.Bezpečnosť, právo a por.'!$AH$125</f>
        <v>0</v>
      </c>
      <c r="H63" s="556">
        <f>SUM(I63:K63)</f>
        <v>15941.51</v>
      </c>
      <c r="I63" s="557">
        <f>'[1]5.Bezpečnosť, právo a por.'!$AI$125</f>
        <v>15941.51</v>
      </c>
      <c r="J63" s="557">
        <f>'[1]5.Bezpečnosť, právo a por.'!$AJ$125</f>
        <v>0</v>
      </c>
      <c r="K63" s="558">
        <f>'[1]5.Bezpečnosť, právo a por.'!$AK$125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por.'!$AF$128</f>
        <v>0</v>
      </c>
      <c r="F64" s="257">
        <f>'[1]5.Bezpečnosť, právo a por.'!$AG$128</f>
        <v>0</v>
      </c>
      <c r="G64" s="342">
        <f>'[1]5.Bezpečnosť, právo a por.'!$AH$128</f>
        <v>0</v>
      </c>
      <c r="H64" s="556">
        <f>SUM(I64:K64)</f>
        <v>0</v>
      </c>
      <c r="I64" s="557">
        <f>'[1]5.Bezpečnosť, právo a por.'!$AI$128</f>
        <v>0</v>
      </c>
      <c r="J64" s="557">
        <f>'[1]5.Bezpečnosť, právo a por.'!$AJ$128</f>
        <v>0</v>
      </c>
      <c r="K64" s="558">
        <f>'[1]5.Bezpečnosť, právo a por.'!$AK$128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G65" si="37">SUM(D66:D67)</f>
        <v>9300</v>
      </c>
      <c r="E65" s="257">
        <f t="shared" si="37"/>
        <v>9300</v>
      </c>
      <c r="F65" s="257">
        <f t="shared" si="37"/>
        <v>0</v>
      </c>
      <c r="G65" s="342">
        <f t="shared" si="37"/>
        <v>0</v>
      </c>
      <c r="H65" s="556">
        <f t="shared" ref="H65:K65" si="38">SUM(H66:H67)</f>
        <v>0</v>
      </c>
      <c r="I65" s="557">
        <f t="shared" si="38"/>
        <v>0</v>
      </c>
      <c r="J65" s="557">
        <f t="shared" si="38"/>
        <v>0</v>
      </c>
      <c r="K65" s="558">
        <f t="shared" si="38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por.'!$AF$132</f>
        <v>6300</v>
      </c>
      <c r="F66" s="257">
        <f>'[1]5.Bezpečnosť, právo a por.'!$AG$132</f>
        <v>0</v>
      </c>
      <c r="G66" s="342">
        <f>'[1]5.Bezpečnosť, právo a por.'!$AH$132</f>
        <v>0</v>
      </c>
      <c r="H66" s="556">
        <f>SUM(I66:K66)</f>
        <v>0</v>
      </c>
      <c r="I66" s="557">
        <f>'[1]5.Bezpečnosť, právo a por.'!$AI$132</f>
        <v>0</v>
      </c>
      <c r="J66" s="557">
        <f>'[1]5.Bezpečnosť, právo a por.'!$AJ$132</f>
        <v>0</v>
      </c>
      <c r="K66" s="558">
        <f>'[1]5.Bezpečnosť, právo a por.'!$AK$132</f>
        <v>0</v>
      </c>
    </row>
    <row r="67" spans="1:11" ht="16.5" thickBot="1" x14ac:dyDescent="0.3">
      <c r="A67" s="125"/>
      <c r="B67" s="271">
        <v>2</v>
      </c>
      <c r="C67" s="348" t="s">
        <v>421</v>
      </c>
      <c r="D67" s="265">
        <f>SUM(E67:G67)</f>
        <v>3000</v>
      </c>
      <c r="E67" s="266">
        <f>'[1]5.Bezpečnosť, právo a por.'!$AF$134</f>
        <v>3000</v>
      </c>
      <c r="F67" s="266">
        <f>'[1]5.Bezpečnosť, právo a por.'!$AG$134</f>
        <v>0</v>
      </c>
      <c r="G67" s="682">
        <f>'[1]5.Bezpečnosť, právo a por.'!$AH$134</f>
        <v>0</v>
      </c>
      <c r="H67" s="559">
        <f>SUM(I67:K67)</f>
        <v>0</v>
      </c>
      <c r="I67" s="560">
        <f>'[1]5.Bezpečnosť, právo a por.'!$AI$134</f>
        <v>0</v>
      </c>
      <c r="J67" s="560">
        <f>'[1]5.Bezpečnosť, právo a por.'!$AJ$134</f>
        <v>0</v>
      </c>
      <c r="K67" s="561">
        <f>'[1]5.Bezpečnosť, právo a por.'!$AK$134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G68" si="39">D69+D72+D75</f>
        <v>1905300</v>
      </c>
      <c r="E68" s="264">
        <f t="shared" si="39"/>
        <v>1905300</v>
      </c>
      <c r="F68" s="264">
        <f t="shared" si="39"/>
        <v>0</v>
      </c>
      <c r="G68" s="341">
        <f t="shared" si="39"/>
        <v>0</v>
      </c>
      <c r="H68" s="553">
        <f t="shared" ref="H68:K68" si="40">H69+H72+H75</f>
        <v>11125.19</v>
      </c>
      <c r="I68" s="554">
        <f t="shared" si="40"/>
        <v>11125.19</v>
      </c>
      <c r="J68" s="554">
        <f t="shared" si="40"/>
        <v>0</v>
      </c>
      <c r="K68" s="555">
        <f t="shared" si="40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G69" si="41">SUM(D70:D71)</f>
        <v>1679800</v>
      </c>
      <c r="E69" s="257">
        <f t="shared" si="41"/>
        <v>1679800</v>
      </c>
      <c r="F69" s="257">
        <f t="shared" si="41"/>
        <v>0</v>
      </c>
      <c r="G69" s="342">
        <f t="shared" si="41"/>
        <v>0</v>
      </c>
      <c r="H69" s="556">
        <f t="shared" ref="H69:K69" si="42">SUM(H70:H71)</f>
        <v>593.16000000000008</v>
      </c>
      <c r="I69" s="557">
        <f t="shared" si="42"/>
        <v>593.16000000000008</v>
      </c>
      <c r="J69" s="557">
        <f t="shared" si="42"/>
        <v>0</v>
      </c>
      <c r="K69" s="558">
        <f t="shared" si="42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10000</v>
      </c>
      <c r="E70" s="257">
        <f>'[1]6.Odpadové hospodárstvo'!$AF$5</f>
        <v>10000</v>
      </c>
      <c r="F70" s="257">
        <f>'[1]6.Odpadové hospodárstvo'!$AG$5</f>
        <v>0</v>
      </c>
      <c r="G70" s="342">
        <f>'[1]6.Odpadové hospodárstvo'!$AH$5</f>
        <v>0</v>
      </c>
      <c r="H70" s="556">
        <f>SUM(I70:K70)</f>
        <v>0</v>
      </c>
      <c r="I70" s="557">
        <f>'[1]6.Odpadové hospodárstvo'!$AI$5</f>
        <v>0</v>
      </c>
      <c r="J70" s="557">
        <f>'[1]6.Odpadové hospodárstvo'!$AJ$5</f>
        <v>0</v>
      </c>
      <c r="K70" s="558">
        <f>'[1]6.Odpadové hospodárstvo'!$AK$5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1669800</v>
      </c>
      <c r="E71" s="257">
        <f>'[1]6.Odpadové hospodárstvo'!$AF$10</f>
        <v>1669800</v>
      </c>
      <c r="F71" s="257">
        <f>'[1]6.Odpadové hospodárstvo'!$AG$10</f>
        <v>0</v>
      </c>
      <c r="G71" s="342">
        <f>'[1]6.Odpadové hospodárstvo'!$AH$10</f>
        <v>0</v>
      </c>
      <c r="H71" s="556">
        <f>SUM(I71:K71)</f>
        <v>593.16000000000008</v>
      </c>
      <c r="I71" s="557">
        <f>'[1]6.Odpadové hospodárstvo'!$AI$10</f>
        <v>593.16000000000008</v>
      </c>
      <c r="J71" s="557">
        <f>'[1]6.Odpadové hospodárstvo'!$AJ$10</f>
        <v>0</v>
      </c>
      <c r="K71" s="558">
        <f>'[1]6.Odpadové hospodárstvo'!$AK$10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G72" si="43">SUM(D73:D74)</f>
        <v>0</v>
      </c>
      <c r="E72" s="257">
        <f t="shared" si="43"/>
        <v>0</v>
      </c>
      <c r="F72" s="257">
        <f t="shared" si="43"/>
        <v>0</v>
      </c>
      <c r="G72" s="342">
        <f t="shared" si="43"/>
        <v>0</v>
      </c>
      <c r="H72" s="556">
        <f t="shared" ref="H72:K72" si="44">SUM(H73:H74)</f>
        <v>0</v>
      </c>
      <c r="I72" s="557">
        <f t="shared" si="44"/>
        <v>0</v>
      </c>
      <c r="J72" s="557">
        <f t="shared" si="44"/>
        <v>0</v>
      </c>
      <c r="K72" s="558">
        <f t="shared" si="44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hospodárstvo'!$AF$26</f>
        <v>0</v>
      </c>
      <c r="F73" s="257">
        <f>'[1]6.Odpadové hospodárstvo'!$AG$26</f>
        <v>0</v>
      </c>
      <c r="G73" s="342">
        <f>'[1]6.Odpadové hospodárstvo'!$AH$26</f>
        <v>0</v>
      </c>
      <c r="H73" s="556">
        <f>SUM(I73:K73)</f>
        <v>0</v>
      </c>
      <c r="I73" s="557">
        <f>'[1]6.Odpadové hospodárstvo'!$AI$26</f>
        <v>0</v>
      </c>
      <c r="J73" s="557">
        <f>'[1]6.Odpadové hospodárstvo'!$AJ$26</f>
        <v>0</v>
      </c>
      <c r="K73" s="558">
        <f>'[1]6.Odpadové hospodárstvo'!$AK$26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hospodárstvo'!$AF$29</f>
        <v>0</v>
      </c>
      <c r="F74" s="257">
        <f>'[1]6.Odpadové hospodárstvo'!$AG$29</f>
        <v>0</v>
      </c>
      <c r="G74" s="342">
        <f>'[1]6.Odpadové hospodárstvo'!$AH$29</f>
        <v>0</v>
      </c>
      <c r="H74" s="556">
        <f>SUM(I74:K74)</f>
        <v>0</v>
      </c>
      <c r="I74" s="557">
        <f>'[1]6.Odpadové hospodárstvo'!$AI$29</f>
        <v>0</v>
      </c>
      <c r="J74" s="557">
        <f>'[1]6.Odpadové hospodárstvo'!$AJ$29</f>
        <v>0</v>
      </c>
      <c r="K74" s="558">
        <f>'[1]6.Odpadové hospodárstvo'!$AK$29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225500</v>
      </c>
      <c r="E75" s="266">
        <f>'[1]6.Odpadové hospodárstvo'!$AF$31</f>
        <v>225500</v>
      </c>
      <c r="F75" s="266">
        <f>'[1]6.Odpadové hospodárstvo'!$AG$31</f>
        <v>0</v>
      </c>
      <c r="G75" s="682">
        <f>'[1]6.Odpadové hospodárstvo'!$AH$31</f>
        <v>0</v>
      </c>
      <c r="H75" s="559">
        <f>SUM(I75:K75)</f>
        <v>10532.03</v>
      </c>
      <c r="I75" s="560">
        <f>'[1]6.Odpadové hospodárstvo'!$AI$31</f>
        <v>10532.03</v>
      </c>
      <c r="J75" s="560">
        <f>'[1]6.Odpadové hospodárstvo'!$AJ$31</f>
        <v>0</v>
      </c>
      <c r="K75" s="561">
        <f>'[1]6.Odpadové hospodárstvo'!$AK$31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G76" si="45">D77+D85+D88</f>
        <v>2523100</v>
      </c>
      <c r="E76" s="264">
        <f t="shared" si="45"/>
        <v>570600</v>
      </c>
      <c r="F76" s="264">
        <f t="shared" si="45"/>
        <v>1952500</v>
      </c>
      <c r="G76" s="341">
        <f t="shared" si="45"/>
        <v>0</v>
      </c>
      <c r="H76" s="553">
        <f t="shared" ref="H76:K76" si="46">H77+H85+H88</f>
        <v>18908.330000000002</v>
      </c>
      <c r="I76" s="554">
        <f t="shared" si="46"/>
        <v>0</v>
      </c>
      <c r="J76" s="554">
        <f t="shared" si="46"/>
        <v>18908.330000000002</v>
      </c>
      <c r="K76" s="555">
        <f t="shared" si="46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G77" si="47">SUM(D78:D84)</f>
        <v>737600</v>
      </c>
      <c r="E77" s="257">
        <f t="shared" si="47"/>
        <v>510600</v>
      </c>
      <c r="F77" s="257">
        <f t="shared" si="47"/>
        <v>227000</v>
      </c>
      <c r="G77" s="342">
        <f t="shared" si="47"/>
        <v>0</v>
      </c>
      <c r="H77" s="556">
        <f t="shared" ref="H77:K77" si="48">SUM(H78:H84)</f>
        <v>18908.330000000002</v>
      </c>
      <c r="I77" s="557">
        <f t="shared" si="48"/>
        <v>0</v>
      </c>
      <c r="J77" s="557">
        <f t="shared" si="48"/>
        <v>18908.330000000002</v>
      </c>
      <c r="K77" s="558">
        <f t="shared" si="48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'[1]7.Komunikácie'!$AF$5</f>
        <v>0</v>
      </c>
      <c r="F78" s="257">
        <f>'[1]7.Komunikácie'!$AG$5</f>
        <v>0</v>
      </c>
      <c r="G78" s="342">
        <f>'[1]7.Komunikácie'!$AH$5</f>
        <v>0</v>
      </c>
      <c r="H78" s="556">
        <f>SUM(I78:K78)</f>
        <v>0</v>
      </c>
      <c r="I78" s="557">
        <f>'[1]7.Komunikácie'!$AI$5</f>
        <v>0</v>
      </c>
      <c r="J78" s="557">
        <f>'[1]7.Komunikácie'!$AJ$5</f>
        <v>0</v>
      </c>
      <c r="K78" s="558">
        <f>'[1]7.Komunikácie'!$AK$5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49">SUM(E79:G79)</f>
        <v>227000</v>
      </c>
      <c r="E79" s="257">
        <f>'[1]7.Komunikácie'!$AF$7</f>
        <v>0</v>
      </c>
      <c r="F79" s="257">
        <f>'[1]7.Komunikácie'!$AG$7</f>
        <v>227000</v>
      </c>
      <c r="G79" s="342">
        <f>'[1]7.Komunikácie'!$AH$7</f>
        <v>0</v>
      </c>
      <c r="H79" s="556">
        <f t="shared" ref="H79:H84" si="50">SUM(I79:K79)</f>
        <v>18908.330000000002</v>
      </c>
      <c r="I79" s="557">
        <f>'[1]7.Komunikácie'!$AI$7</f>
        <v>0</v>
      </c>
      <c r="J79" s="557">
        <f>'[1]7.Komunikácie'!$AJ$7</f>
        <v>18908.330000000002</v>
      </c>
      <c r="K79" s="558">
        <f>'[1]7.Komunikácie'!$AK$7</f>
        <v>0</v>
      </c>
    </row>
    <row r="80" spans="1:11" ht="15.75" x14ac:dyDescent="0.25">
      <c r="B80" s="269">
        <v>3</v>
      </c>
      <c r="C80" s="270" t="s">
        <v>247</v>
      </c>
      <c r="D80" s="258">
        <f t="shared" si="49"/>
        <v>85000</v>
      </c>
      <c r="E80" s="257">
        <f>'[1]7.Komunikácie'!$AF$15</f>
        <v>85000</v>
      </c>
      <c r="F80" s="257">
        <f>'[1]7.Komunikácie'!$AG$15</f>
        <v>0</v>
      </c>
      <c r="G80" s="342">
        <f>'[1]7.Komunikácie'!$AH$15</f>
        <v>0</v>
      </c>
      <c r="H80" s="556">
        <f t="shared" si="50"/>
        <v>0</v>
      </c>
      <c r="I80" s="557">
        <f>'[1]7.Komunikácie'!$AI$15</f>
        <v>0</v>
      </c>
      <c r="J80" s="557">
        <f>'[1]7.Komunikácie'!$AJ$15</f>
        <v>0</v>
      </c>
      <c r="K80" s="558">
        <f>'[1]7.Komunikácie'!$AK$15</f>
        <v>0</v>
      </c>
    </row>
    <row r="81" spans="2:11" ht="15.75" x14ac:dyDescent="0.25">
      <c r="B81" s="269">
        <v>4</v>
      </c>
      <c r="C81" s="270" t="s">
        <v>248</v>
      </c>
      <c r="D81" s="258">
        <f t="shared" si="49"/>
        <v>290000</v>
      </c>
      <c r="E81" s="257">
        <f>'[1]7.Komunikácie'!$AF$17</f>
        <v>290000</v>
      </c>
      <c r="F81" s="257">
        <f>'[1]7.Komunikácie'!$AG$17</f>
        <v>0</v>
      </c>
      <c r="G81" s="342">
        <f>'[1]7.Komunikácie'!$AH$17</f>
        <v>0</v>
      </c>
      <c r="H81" s="556">
        <f t="shared" si="50"/>
        <v>0</v>
      </c>
      <c r="I81" s="557">
        <f>'[1]7.Komunikácie'!$AI$17</f>
        <v>0</v>
      </c>
      <c r="J81" s="557">
        <f>'[1]7.Komunikácie'!$AJ$17</f>
        <v>0</v>
      </c>
      <c r="K81" s="558">
        <f>'[1]7.Komunikácie'!$AK$17</f>
        <v>0</v>
      </c>
    </row>
    <row r="82" spans="2:11" ht="15.75" x14ac:dyDescent="0.25">
      <c r="B82" s="269">
        <v>5</v>
      </c>
      <c r="C82" s="270" t="s">
        <v>249</v>
      </c>
      <c r="D82" s="258">
        <f t="shared" si="49"/>
        <v>95600</v>
      </c>
      <c r="E82" s="257">
        <f>'[1]7.Komunikácie'!$AF$19</f>
        <v>95600</v>
      </c>
      <c r="F82" s="257">
        <f>'[1]7.Komunikácie'!$AG$19</f>
        <v>0</v>
      </c>
      <c r="G82" s="342">
        <f>'[1]7.Komunikácie'!$AH$19</f>
        <v>0</v>
      </c>
      <c r="H82" s="556">
        <f t="shared" si="50"/>
        <v>0</v>
      </c>
      <c r="I82" s="557">
        <f>'[1]7.Komunikácie'!$AI$19</f>
        <v>0</v>
      </c>
      <c r="J82" s="557">
        <f>'[1]7.Komunikácie'!$AJ$19</f>
        <v>0</v>
      </c>
      <c r="K82" s="558">
        <f>'[1]7.Komunikácie'!$AK$19</f>
        <v>0</v>
      </c>
    </row>
    <row r="83" spans="2:11" ht="15.75" x14ac:dyDescent="0.25">
      <c r="B83" s="269">
        <v>6</v>
      </c>
      <c r="C83" s="270" t="s">
        <v>250</v>
      </c>
      <c r="D83" s="258">
        <f t="shared" si="49"/>
        <v>30000</v>
      </c>
      <c r="E83" s="257">
        <f>'[1]7.Komunikácie'!$AF$26</f>
        <v>30000</v>
      </c>
      <c r="F83" s="257">
        <f>'[1]7.Komunikácie'!$AG$26</f>
        <v>0</v>
      </c>
      <c r="G83" s="342">
        <f>'[1]7.Komunikácie'!$AH$26</f>
        <v>0</v>
      </c>
      <c r="H83" s="556">
        <f t="shared" si="50"/>
        <v>0</v>
      </c>
      <c r="I83" s="557">
        <f>'[1]7.Komunikácie'!$AI$26</f>
        <v>0</v>
      </c>
      <c r="J83" s="557">
        <f>'[1]7.Komunikácie'!$AJ$26</f>
        <v>0</v>
      </c>
      <c r="K83" s="558">
        <f>'[1]7.Komunikácie'!$AK$26</f>
        <v>0</v>
      </c>
    </row>
    <row r="84" spans="2:11" ht="15.75" x14ac:dyDescent="0.25">
      <c r="B84" s="269">
        <v>7</v>
      </c>
      <c r="C84" s="270" t="s">
        <v>251</v>
      </c>
      <c r="D84" s="258">
        <f t="shared" si="49"/>
        <v>10000</v>
      </c>
      <c r="E84" s="257">
        <f>'[1]7.Komunikácie'!$AF$28</f>
        <v>10000</v>
      </c>
      <c r="F84" s="257">
        <f>'[1]7.Komunikácie'!$AG$28</f>
        <v>0</v>
      </c>
      <c r="G84" s="342">
        <f>'[1]7.Komunikácie'!$AH$28</f>
        <v>0</v>
      </c>
      <c r="H84" s="556">
        <f t="shared" si="50"/>
        <v>0</v>
      </c>
      <c r="I84" s="557">
        <f>'[1]7.Komunikácie'!$AI$28</f>
        <v>0</v>
      </c>
      <c r="J84" s="557">
        <f>'[1]7.Komunikácie'!$AJ$28</f>
        <v>0</v>
      </c>
      <c r="K84" s="558">
        <f>'[1]7.Komunikácie'!$AK$28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G85" si="51">SUM(D86:D87)</f>
        <v>1763000</v>
      </c>
      <c r="E85" s="257">
        <f t="shared" si="51"/>
        <v>50000</v>
      </c>
      <c r="F85" s="257">
        <f t="shared" si="51"/>
        <v>1713000</v>
      </c>
      <c r="G85" s="342">
        <f t="shared" si="51"/>
        <v>0</v>
      </c>
      <c r="H85" s="556">
        <f t="shared" ref="H85:K85" si="52">SUM(H86:H87)</f>
        <v>0</v>
      </c>
      <c r="I85" s="557">
        <f t="shared" si="52"/>
        <v>0</v>
      </c>
      <c r="J85" s="557">
        <f t="shared" si="52"/>
        <v>0</v>
      </c>
      <c r="K85" s="558">
        <f t="shared" si="5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'[1]7.Komunikácie'!$AF$31</f>
        <v>0</v>
      </c>
      <c r="F86" s="257">
        <f>'[1]7.Komunikácie'!$AG$31</f>
        <v>0</v>
      </c>
      <c r="G86" s="342">
        <f>'[1]7.Komunikácie'!$AH$31</f>
        <v>0</v>
      </c>
      <c r="H86" s="556">
        <f>SUM(I86:K86)</f>
        <v>0</v>
      </c>
      <c r="I86" s="557">
        <f>'[1]7.Komunikácie'!$AI$31</f>
        <v>0</v>
      </c>
      <c r="J86" s="557">
        <f>'[1]7.Komunikácie'!$AJ$31</f>
        <v>0</v>
      </c>
      <c r="K86" s="558">
        <f>'[1]7.Komunikácie'!$AK$31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1763000</v>
      </c>
      <c r="E87" s="257">
        <f>'[1]7.Komunikácie'!$AF$33</f>
        <v>50000</v>
      </c>
      <c r="F87" s="257">
        <f>'[1]7.Komunikácie'!$AG$33</f>
        <v>1713000</v>
      </c>
      <c r="G87" s="342">
        <f>'[1]7.Komunikácie'!$AH$33</f>
        <v>0</v>
      </c>
      <c r="H87" s="556">
        <f>SUM(I87:K87)</f>
        <v>0</v>
      </c>
      <c r="I87" s="557">
        <f>'[1]7.Komunikácie'!$AI$33</f>
        <v>0</v>
      </c>
      <c r="J87" s="557">
        <f>'[1]7.Komunikácie'!$AJ$33</f>
        <v>0</v>
      </c>
      <c r="K87" s="558">
        <f>'[1]7.Komunikácie'!$AK$33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G88" si="53">SUM(D89:D90)</f>
        <v>22500</v>
      </c>
      <c r="E88" s="257">
        <f t="shared" si="53"/>
        <v>10000</v>
      </c>
      <c r="F88" s="257">
        <f t="shared" si="53"/>
        <v>12500</v>
      </c>
      <c r="G88" s="342">
        <f t="shared" si="53"/>
        <v>0</v>
      </c>
      <c r="H88" s="556">
        <f t="shared" ref="H88:K88" si="54">SUM(H89:H90)</f>
        <v>0</v>
      </c>
      <c r="I88" s="557">
        <f t="shared" si="54"/>
        <v>0</v>
      </c>
      <c r="J88" s="557">
        <f t="shared" si="54"/>
        <v>0</v>
      </c>
      <c r="K88" s="558">
        <f t="shared" si="54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12500</v>
      </c>
      <c r="E89" s="257">
        <f>'[1]7.Komunikácie'!$AF$36</f>
        <v>0</v>
      </c>
      <c r="F89" s="257">
        <f>'[1]7.Komunikácie'!$AG$36</f>
        <v>12500</v>
      </c>
      <c r="G89" s="342">
        <f>'[1]7.Komunikácie'!$AH$36</f>
        <v>0</v>
      </c>
      <c r="H89" s="556">
        <f>SUM(I89:K89)</f>
        <v>0</v>
      </c>
      <c r="I89" s="557">
        <f>'[1]7.Komunikácie'!$AI$36</f>
        <v>0</v>
      </c>
      <c r="J89" s="557">
        <f>'[1]7.Komunikácie'!$AJ$36</f>
        <v>0</v>
      </c>
      <c r="K89" s="558">
        <f>'[1]7.Komunikácie'!$AK$36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10000</v>
      </c>
      <c r="E90" s="266">
        <f>'[1]7.Komunikácie'!$AF$39</f>
        <v>10000</v>
      </c>
      <c r="F90" s="266">
        <f>'[1]7.Komunikácie'!$AG$39</f>
        <v>0</v>
      </c>
      <c r="G90" s="682">
        <f>'[1]7.Komunikácie'!$AH$39</f>
        <v>0</v>
      </c>
      <c r="H90" s="559">
        <f>SUM(I90:K90)</f>
        <v>0</v>
      </c>
      <c r="I90" s="560">
        <f>'[1]7.Komunikácie'!$AI$39</f>
        <v>0</v>
      </c>
      <c r="J90" s="560">
        <f>'[1]7.Komunikácie'!$AJ$39</f>
        <v>0</v>
      </c>
      <c r="K90" s="561">
        <f>'[1]7.Komunikácie'!$AK$39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G91" si="55">D92+D93</f>
        <v>195000</v>
      </c>
      <c r="E91" s="264">
        <f t="shared" si="55"/>
        <v>195000</v>
      </c>
      <c r="F91" s="264">
        <f t="shared" si="55"/>
        <v>0</v>
      </c>
      <c r="G91" s="341">
        <f t="shared" si="55"/>
        <v>0</v>
      </c>
      <c r="H91" s="553">
        <f t="shared" ref="H91:K91" si="56">H92+H93</f>
        <v>0</v>
      </c>
      <c r="I91" s="554">
        <f t="shared" si="56"/>
        <v>0</v>
      </c>
      <c r="J91" s="554">
        <f t="shared" si="56"/>
        <v>0</v>
      </c>
      <c r="K91" s="555">
        <f t="shared" si="56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190000</v>
      </c>
      <c r="E92" s="257">
        <f>'[1]8.Doprava'!$AF$4</f>
        <v>190000</v>
      </c>
      <c r="F92" s="257">
        <f>'[1]8.Doprava'!$AG$4</f>
        <v>0</v>
      </c>
      <c r="G92" s="342">
        <f>'[1]8.Doprava'!$AH$4</f>
        <v>0</v>
      </c>
      <c r="H92" s="556">
        <f>SUM(I92:K92)</f>
        <v>0</v>
      </c>
      <c r="I92" s="557">
        <f>'[1]8.Doprava'!$AI$4</f>
        <v>0</v>
      </c>
      <c r="J92" s="557">
        <f>'[1]8.Doprava'!$AJ$4</f>
        <v>0</v>
      </c>
      <c r="K92" s="558">
        <f>'[1]8.Doprava'!$AK$4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57">SUM(E94)</f>
        <v>5000</v>
      </c>
      <c r="F93" s="257">
        <f t="shared" si="57"/>
        <v>0</v>
      </c>
      <c r="G93" s="342">
        <f t="shared" si="57"/>
        <v>0</v>
      </c>
      <c r="H93" s="556">
        <f>SUM(H94)</f>
        <v>0</v>
      </c>
      <c r="I93" s="557">
        <f t="shared" si="57"/>
        <v>0</v>
      </c>
      <c r="J93" s="557">
        <f t="shared" si="57"/>
        <v>0</v>
      </c>
      <c r="K93" s="558">
        <f t="shared" si="57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'[1]8.Doprava'!$AF$7</f>
        <v>5000</v>
      </c>
      <c r="F94" s="266">
        <f>'[1]8.Doprava'!$AG$7</f>
        <v>0</v>
      </c>
      <c r="G94" s="682">
        <f>'[1]8.Doprava'!$AH$7</f>
        <v>0</v>
      </c>
      <c r="H94" s="559">
        <f>SUM(I94:K94)</f>
        <v>0</v>
      </c>
      <c r="I94" s="560">
        <f>'[1]8.Doprava'!$AI$7</f>
        <v>0</v>
      </c>
      <c r="J94" s="560">
        <f>'[1]8.Doprava'!$AJ$7</f>
        <v>0</v>
      </c>
      <c r="K94" s="561">
        <f>'[1]8.Doprava'!$AK$7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G95" si="58">D96+D97+D106+D113+D116+D117+D118+D119</f>
        <v>15694960</v>
      </c>
      <c r="E95" s="264">
        <f t="shared" si="58"/>
        <v>15114960</v>
      </c>
      <c r="F95" s="264">
        <f t="shared" si="58"/>
        <v>580000</v>
      </c>
      <c r="G95" s="341">
        <f t="shared" si="58"/>
        <v>0</v>
      </c>
      <c r="H95" s="553">
        <f t="shared" ref="H95:K95" si="59">H96+H97+H106+H113+H116+H117+H118+H119</f>
        <v>1678506.5</v>
      </c>
      <c r="I95" s="554">
        <f t="shared" si="59"/>
        <v>1578506.5</v>
      </c>
      <c r="J95" s="554">
        <f t="shared" si="59"/>
        <v>100000</v>
      </c>
      <c r="K95" s="555">
        <f t="shared" si="59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Vzdelávanie'!$AF$4</f>
        <v>6000</v>
      </c>
      <c r="F96" s="257">
        <f>'[1]9. Vzdelávanie'!$AG$4</f>
        <v>0</v>
      </c>
      <c r="G96" s="342">
        <f>'[1]9. Vzdelávanie'!$AH$4</f>
        <v>0</v>
      </c>
      <c r="H96" s="556">
        <f>SUM(I96:K96)</f>
        <v>0</v>
      </c>
      <c r="I96" s="557">
        <f>'[1]9. Vzdelávanie'!$AI$4</f>
        <v>0</v>
      </c>
      <c r="J96" s="557">
        <f>'[1]9. Vzdelávanie'!$AJ$4</f>
        <v>0</v>
      </c>
      <c r="K96" s="558">
        <f>'[1]9. Vzdelávanie'!$AK$4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G97" si="60">SUM(D98:D105)</f>
        <v>2741500</v>
      </c>
      <c r="E97" s="257">
        <f t="shared" si="60"/>
        <v>2741500</v>
      </c>
      <c r="F97" s="257">
        <f t="shared" si="60"/>
        <v>0</v>
      </c>
      <c r="G97" s="342">
        <f t="shared" si="60"/>
        <v>0</v>
      </c>
      <c r="H97" s="556">
        <f t="shared" ref="H97:K97" si="61">SUM(H98:H105)</f>
        <v>236797</v>
      </c>
      <c r="I97" s="557">
        <f t="shared" si="61"/>
        <v>236797</v>
      </c>
      <c r="J97" s="557">
        <f t="shared" si="61"/>
        <v>0</v>
      </c>
      <c r="K97" s="558">
        <f t="shared" si="61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315900</v>
      </c>
      <c r="E98" s="257">
        <f>'[1]9. Vzdelávanie'!$AF$20</f>
        <v>315900</v>
      </c>
      <c r="F98" s="257">
        <f>'[1]9. Vzdelávanie'!$AG$20</f>
        <v>0</v>
      </c>
      <c r="G98" s="342">
        <f>'[1]9. Vzdelávanie'!$AH$20</f>
        <v>0</v>
      </c>
      <c r="H98" s="556">
        <f>SUM(I98:K98)</f>
        <v>26990</v>
      </c>
      <c r="I98" s="557">
        <f>'[1]9. Vzdelávanie'!$AI$20</f>
        <v>26990</v>
      </c>
      <c r="J98" s="557">
        <f>'[1]9. Vzdelávanie'!$AJ$20</f>
        <v>0</v>
      </c>
      <c r="K98" s="558">
        <f>'[1]9. Vzdelávanie'!$AK$20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62">SUM(E99:G99)</f>
        <v>474830</v>
      </c>
      <c r="E99" s="257">
        <f>'[1]9. Vzdelávanie'!$AF$23</f>
        <v>474830</v>
      </c>
      <c r="F99" s="257">
        <f>'[1]9. Vzdelávanie'!$AG$23</f>
        <v>0</v>
      </c>
      <c r="G99" s="342">
        <f>'[1]9. Vzdelávanie'!$AH$23</f>
        <v>0</v>
      </c>
      <c r="H99" s="556">
        <f t="shared" ref="H99:H105" si="63">SUM(I99:K99)</f>
        <v>45730</v>
      </c>
      <c r="I99" s="557">
        <f>'[1]9. Vzdelávanie'!$AI$23</f>
        <v>45730</v>
      </c>
      <c r="J99" s="557">
        <f>'[1]9. Vzdelávanie'!$AJ$23</f>
        <v>0</v>
      </c>
      <c r="K99" s="558">
        <f>'[1]9. Vzdelávanie'!$AK$23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62"/>
        <v>731000</v>
      </c>
      <c r="E100" s="257">
        <f>'[1]9. Vzdelávanie'!$AF$26</f>
        <v>731000</v>
      </c>
      <c r="F100" s="257">
        <f>'[1]9. Vzdelávanie'!$AG$26</f>
        <v>0</v>
      </c>
      <c r="G100" s="342">
        <f>'[1]9. Vzdelávanie'!$AH$26</f>
        <v>0</v>
      </c>
      <c r="H100" s="556">
        <f t="shared" si="63"/>
        <v>63786</v>
      </c>
      <c r="I100" s="557">
        <f>'[1]9. Vzdelávanie'!$AI$26</f>
        <v>63786</v>
      </c>
      <c r="J100" s="557">
        <f>'[1]9. Vzdelávanie'!$AJ$26</f>
        <v>0</v>
      </c>
      <c r="K100" s="558">
        <f>'[1]9. Vzdelávanie'!$AK$26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62"/>
        <v>0</v>
      </c>
      <c r="E101" s="257">
        <f>'[1]9. Vzdelávanie'!$AF$29</f>
        <v>0</v>
      </c>
      <c r="F101" s="257">
        <f>'[1]9. Vzdelávanie'!$AG$29</f>
        <v>0</v>
      </c>
      <c r="G101" s="342">
        <f>'[1]9. Vzdelávanie'!$AH$29</f>
        <v>0</v>
      </c>
      <c r="H101" s="556">
        <f t="shared" si="63"/>
        <v>0</v>
      </c>
      <c r="I101" s="557">
        <f>'[1]9. Vzdelávanie'!$AI$29</f>
        <v>0</v>
      </c>
      <c r="J101" s="557">
        <f>'[1]9. Vzdelávanie'!$AJ$29</f>
        <v>0</v>
      </c>
      <c r="K101" s="558">
        <f>'[1]9. Vzdelávanie'!$AK$29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62"/>
        <v>358680</v>
      </c>
      <c r="E102" s="257">
        <f>'[1]9. Vzdelávanie'!$AF$30</f>
        <v>358680</v>
      </c>
      <c r="F102" s="257">
        <f>'[1]9. Vzdelávanie'!$AG$30</f>
        <v>0</v>
      </c>
      <c r="G102" s="342">
        <f>'[1]9. Vzdelávanie'!$AH$30</f>
        <v>0</v>
      </c>
      <c r="H102" s="556">
        <f t="shared" si="63"/>
        <v>33114</v>
      </c>
      <c r="I102" s="557">
        <f>'[1]9. Vzdelávanie'!$AI$30</f>
        <v>33114</v>
      </c>
      <c r="J102" s="557">
        <f>'[1]9. Vzdelávanie'!$AJ$30</f>
        <v>0</v>
      </c>
      <c r="K102" s="558">
        <f>'[1]9. Vzdelávanie'!$AK$30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62"/>
        <v>383410</v>
      </c>
      <c r="E103" s="257">
        <f>'[1]9. Vzdelávanie'!$AF$33</f>
        <v>383410</v>
      </c>
      <c r="F103" s="257">
        <f>'[1]9. Vzdelávanie'!$AG$33</f>
        <v>0</v>
      </c>
      <c r="G103" s="342">
        <f>'[1]9. Vzdelávanie'!$AH$33</f>
        <v>0</v>
      </c>
      <c r="H103" s="556">
        <f t="shared" si="63"/>
        <v>33411</v>
      </c>
      <c r="I103" s="557">
        <f>'[1]9. Vzdelávanie'!$AI$33</f>
        <v>33411</v>
      </c>
      <c r="J103" s="557">
        <f>'[1]9. Vzdelávanie'!$AJ$33</f>
        <v>0</v>
      </c>
      <c r="K103" s="558">
        <f>'[1]9. Vzdelávanie'!$AK$33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62"/>
        <v>392180</v>
      </c>
      <c r="E104" s="257">
        <f>'[1]9. Vzdelávanie'!$AF$36</f>
        <v>392180</v>
      </c>
      <c r="F104" s="257">
        <f>'[1]9. Vzdelávanie'!$AG$36</f>
        <v>0</v>
      </c>
      <c r="G104" s="342">
        <f>'[1]9. Vzdelávanie'!$AH$36</f>
        <v>0</v>
      </c>
      <c r="H104" s="556">
        <f t="shared" si="63"/>
        <v>33766</v>
      </c>
      <c r="I104" s="557">
        <f>'[1]9. Vzdelávanie'!$AI$36</f>
        <v>33766</v>
      </c>
      <c r="J104" s="557">
        <f>'[1]9. Vzdelávanie'!$AJ$36</f>
        <v>0</v>
      </c>
      <c r="K104" s="558">
        <f>'[1]9. Vzdelávanie'!$AK$36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62"/>
        <v>85500</v>
      </c>
      <c r="E105" s="257">
        <f>'[1]9. Vzdelávanie'!$AF$39</f>
        <v>85500</v>
      </c>
      <c r="F105" s="257">
        <f>'[1]9. Vzdelávanie'!$AG$39</f>
        <v>0</v>
      </c>
      <c r="G105" s="342">
        <f>'[1]9. Vzdelávanie'!$AH$39</f>
        <v>0</v>
      </c>
      <c r="H105" s="556">
        <f t="shared" si="63"/>
        <v>0</v>
      </c>
      <c r="I105" s="557">
        <f>'[1]9. Vzdelávanie'!$AI$39</f>
        <v>0</v>
      </c>
      <c r="J105" s="557">
        <f>'[1]9. Vzdelávanie'!$AJ$39</f>
        <v>0</v>
      </c>
      <c r="K105" s="558">
        <f>'[1]9. Vzdelávanie'!$AK$39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G106" si="64">SUM(D107:D112)</f>
        <v>8093183</v>
      </c>
      <c r="E106" s="257">
        <f t="shared" si="64"/>
        <v>7543183</v>
      </c>
      <c r="F106" s="257">
        <f t="shared" si="64"/>
        <v>550000</v>
      </c>
      <c r="G106" s="342">
        <f t="shared" si="64"/>
        <v>0</v>
      </c>
      <c r="H106" s="556">
        <f t="shared" ref="H106:K106" si="65">SUM(H107:H112)</f>
        <v>719034</v>
      </c>
      <c r="I106" s="557">
        <f t="shared" si="65"/>
        <v>619034</v>
      </c>
      <c r="J106" s="557">
        <f t="shared" si="65"/>
        <v>100000</v>
      </c>
      <c r="K106" s="558">
        <f t="shared" si="65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66">SUM(E107:G107)</f>
        <v>1334558</v>
      </c>
      <c r="E107" s="257">
        <f>'[1]9. Vzdelávanie'!$AF$41</f>
        <v>784558</v>
      </c>
      <c r="F107" s="257">
        <f>'[1]9. Vzdelávanie'!$AG$41</f>
        <v>550000</v>
      </c>
      <c r="G107" s="342">
        <f>'[1]9. Vzdelávanie'!$AH$41</f>
        <v>0</v>
      </c>
      <c r="H107" s="556">
        <f t="shared" ref="H107:H112" si="67">SUM(I107:K107)</f>
        <v>163613</v>
      </c>
      <c r="I107" s="557">
        <f>'[1]9. Vzdelávanie'!$AI$41</f>
        <v>63613</v>
      </c>
      <c r="J107" s="557">
        <f>'[1]9. Vzdelávanie'!$AJ$41</f>
        <v>100000</v>
      </c>
      <c r="K107" s="558">
        <f>'[1]9. Vzdelávanie'!$AK$41</f>
        <v>0</v>
      </c>
    </row>
    <row r="108" spans="1:11" ht="15.75" x14ac:dyDescent="0.25">
      <c r="B108" s="269">
        <v>2</v>
      </c>
      <c r="C108" s="270" t="s">
        <v>447</v>
      </c>
      <c r="D108" s="258">
        <f t="shared" si="66"/>
        <v>1099700</v>
      </c>
      <c r="E108" s="257">
        <f>'[1]9. Vzdelávanie'!$AF$45</f>
        <v>1099700</v>
      </c>
      <c r="F108" s="257">
        <f>'[1]9. Vzdelávanie'!$AG$45</f>
        <v>0</v>
      </c>
      <c r="G108" s="342">
        <f>'[1]9. Vzdelávanie'!$AH$45</f>
        <v>0</v>
      </c>
      <c r="H108" s="556">
        <f t="shared" si="67"/>
        <v>90333</v>
      </c>
      <c r="I108" s="557">
        <f>'[1]9. Vzdelávanie'!$AI$45</f>
        <v>90333</v>
      </c>
      <c r="J108" s="557">
        <f>'[1]9. Vzdelávanie'!$AJ$45</f>
        <v>0</v>
      </c>
      <c r="K108" s="558">
        <f>'[1]9. Vzdelávanie'!$AK$45</f>
        <v>0</v>
      </c>
    </row>
    <row r="109" spans="1:11" ht="15.75" x14ac:dyDescent="0.25">
      <c r="A109" s="124"/>
      <c r="B109" s="269">
        <v>3</v>
      </c>
      <c r="C109" s="270" t="s">
        <v>448</v>
      </c>
      <c r="D109" s="258">
        <f t="shared" si="66"/>
        <v>1947926</v>
      </c>
      <c r="E109" s="257">
        <f>'[1]9. Vzdelávanie'!$AF$49</f>
        <v>1947926</v>
      </c>
      <c r="F109" s="257">
        <f>'[1]9. Vzdelávanie'!$AG$49</f>
        <v>0</v>
      </c>
      <c r="G109" s="342">
        <f>'[1]9. Vzdelávanie'!$AH$49</f>
        <v>0</v>
      </c>
      <c r="H109" s="556">
        <f t="shared" si="67"/>
        <v>159024</v>
      </c>
      <c r="I109" s="557">
        <f>'[1]9. Vzdelávanie'!$AI$49</f>
        <v>159024</v>
      </c>
      <c r="J109" s="557">
        <f>'[1]9. Vzdelávanie'!$AJ$49</f>
        <v>0</v>
      </c>
      <c r="K109" s="558">
        <f>'[1]9. Vzdelávanie'!$AK$49</f>
        <v>0</v>
      </c>
    </row>
    <row r="110" spans="1:11" ht="15.75" x14ac:dyDescent="0.25">
      <c r="A110" s="124"/>
      <c r="B110" s="269">
        <v>4</v>
      </c>
      <c r="C110" s="270" t="s">
        <v>449</v>
      </c>
      <c r="D110" s="258">
        <f t="shared" si="66"/>
        <v>1636850</v>
      </c>
      <c r="E110" s="257">
        <f>'[1]9. Vzdelávanie'!$AF$54</f>
        <v>1636850</v>
      </c>
      <c r="F110" s="257">
        <f>'[1]9. Vzdelávanie'!$AG$54</f>
        <v>0</v>
      </c>
      <c r="G110" s="342">
        <f>'[1]9. Vzdelávanie'!$AH$54</f>
        <v>0</v>
      </c>
      <c r="H110" s="556">
        <f t="shared" si="67"/>
        <v>135221</v>
      </c>
      <c r="I110" s="557">
        <f>'[1]9. Vzdelávanie'!$AI$54</f>
        <v>135221</v>
      </c>
      <c r="J110" s="557">
        <f>'[1]9. Vzdelávanie'!$AJ$54</f>
        <v>0</v>
      </c>
      <c r="K110" s="558">
        <f>'[1]9. Vzdelávanie'!$AK$54</f>
        <v>0</v>
      </c>
    </row>
    <row r="111" spans="1:11" ht="15.75" x14ac:dyDescent="0.25">
      <c r="A111" s="124"/>
      <c r="B111" s="269">
        <v>5</v>
      </c>
      <c r="C111" s="270" t="s">
        <v>450</v>
      </c>
      <c r="D111" s="258">
        <f t="shared" si="66"/>
        <v>1313660</v>
      </c>
      <c r="E111" s="257">
        <f>'[1]9. Vzdelávanie'!$AF$57</f>
        <v>1313660</v>
      </c>
      <c r="F111" s="257">
        <f>'[1]9. Vzdelávanie'!$AG$57</f>
        <v>0</v>
      </c>
      <c r="G111" s="342">
        <f>'[1]9. Vzdelávanie'!$AH$57</f>
        <v>0</v>
      </c>
      <c r="H111" s="556">
        <f t="shared" si="67"/>
        <v>108293</v>
      </c>
      <c r="I111" s="557">
        <f>'[1]9. Vzdelávanie'!$AI$57</f>
        <v>108293</v>
      </c>
      <c r="J111" s="557">
        <f>'[1]9. Vzdelávanie'!$AJ$57</f>
        <v>0</v>
      </c>
      <c r="K111" s="558">
        <f>'[1]9. Vzdelávanie'!$AK$57</f>
        <v>0</v>
      </c>
    </row>
    <row r="112" spans="1:11" ht="15.75" x14ac:dyDescent="0.25">
      <c r="A112" s="124"/>
      <c r="B112" s="269">
        <v>6</v>
      </c>
      <c r="C112" s="270" t="s">
        <v>451</v>
      </c>
      <c r="D112" s="258">
        <f t="shared" si="66"/>
        <v>760489</v>
      </c>
      <c r="E112" s="257">
        <f>'[1]9. Vzdelávanie'!$AF$60</f>
        <v>760489</v>
      </c>
      <c r="F112" s="257">
        <f>'[1]9. Vzdelávanie'!$AG$60</f>
        <v>0</v>
      </c>
      <c r="G112" s="342">
        <f>'[1]9. Vzdelávanie'!$AH$60</f>
        <v>0</v>
      </c>
      <c r="H112" s="556">
        <f t="shared" si="67"/>
        <v>62550</v>
      </c>
      <c r="I112" s="557">
        <f>'[1]9. Vzdelávanie'!$AI$60</f>
        <v>62550</v>
      </c>
      <c r="J112" s="557">
        <f>'[1]9. Vzdelávanie'!$AJ$60</f>
        <v>0</v>
      </c>
      <c r="K112" s="558">
        <f>'[1]9. Vzdelávanie'!$AK$60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F113" si="68">SUM(D114:D115)</f>
        <v>1072870</v>
      </c>
      <c r="E113" s="257">
        <f t="shared" si="68"/>
        <v>1072870</v>
      </c>
      <c r="F113" s="257">
        <f t="shared" si="68"/>
        <v>0</v>
      </c>
      <c r="G113" s="342">
        <f>SUM(G114:G115)</f>
        <v>0</v>
      </c>
      <c r="H113" s="556">
        <f t="shared" ref="H113:J113" si="69">SUM(H114:H115)</f>
        <v>99500</v>
      </c>
      <c r="I113" s="557">
        <f t="shared" si="69"/>
        <v>99500</v>
      </c>
      <c r="J113" s="557">
        <f t="shared" si="69"/>
        <v>0</v>
      </c>
      <c r="K113" s="558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70">SUM(E114:G114)</f>
        <v>785500</v>
      </c>
      <c r="E114" s="257">
        <f>'[1]9. Vzdelávanie'!$AF$65</f>
        <v>785500</v>
      </c>
      <c r="F114" s="257">
        <f>'[1]9. Vzdelávanie'!$AG$65</f>
        <v>0</v>
      </c>
      <c r="G114" s="342">
        <f>'[1]9. Vzdelávanie'!$AH$65</f>
        <v>0</v>
      </c>
      <c r="H114" s="556">
        <f t="shared" ref="H114:H119" si="71">SUM(I114:K114)</f>
        <v>69500</v>
      </c>
      <c r="I114" s="557">
        <f>'[1]9. Vzdelávanie'!$AI$65</f>
        <v>69500</v>
      </c>
      <c r="J114" s="557">
        <f>'[1]9. Vzdelávanie'!$AJ$65</f>
        <v>0</v>
      </c>
      <c r="K114" s="558">
        <f>'[1]9. Vzdelávanie'!$AK$65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70"/>
        <v>287370</v>
      </c>
      <c r="E115" s="257">
        <f>'[1]9. Vzdelávanie'!$AF$66</f>
        <v>287370</v>
      </c>
      <c r="F115" s="257">
        <f>'[1]9. Vzdelávanie'!$AG$66</f>
        <v>0</v>
      </c>
      <c r="G115" s="342">
        <f>'[1]9. Vzdelávanie'!$AH$66</f>
        <v>0</v>
      </c>
      <c r="H115" s="556">
        <f t="shared" si="71"/>
        <v>30000</v>
      </c>
      <c r="I115" s="557">
        <f>'[1]9. Vzdelávanie'!$AI$66</f>
        <v>30000</v>
      </c>
      <c r="J115" s="557">
        <f>'[1]9. Vzdelávanie'!$AJ$66</f>
        <v>0</v>
      </c>
      <c r="K115" s="558">
        <f>'[1]9. Vzdelávanie'!$AK$66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70"/>
        <v>1313105</v>
      </c>
      <c r="E116" s="257">
        <f>'[1]9. Vzdelávanie'!$AF$67</f>
        <v>1313105</v>
      </c>
      <c r="F116" s="257">
        <f>'[1]9. Vzdelávanie'!$AG$67</f>
        <v>0</v>
      </c>
      <c r="G116" s="342">
        <f>'[1]9. Vzdelávanie'!$AH$67</f>
        <v>0</v>
      </c>
      <c r="H116" s="556">
        <f t="shared" si="71"/>
        <v>1318.44</v>
      </c>
      <c r="I116" s="557">
        <f>'[1]9. Vzdelávanie'!$AI$67</f>
        <v>1318.44</v>
      </c>
      <c r="J116" s="557">
        <f>'[1]9. Vzdelávanie'!$AJ$67</f>
        <v>0</v>
      </c>
      <c r="K116" s="558">
        <f>'[1]9. Vzdelávanie'!$AK$67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70"/>
        <v>797540</v>
      </c>
      <c r="E117" s="257">
        <f>'[1]9. Vzdelávanie'!$AF$91</f>
        <v>797540</v>
      </c>
      <c r="F117" s="257">
        <f>'[1]9. Vzdelávanie'!$AG$91</f>
        <v>0</v>
      </c>
      <c r="G117" s="342">
        <f>'[1]9. Vzdelávanie'!$AH$91</f>
        <v>0</v>
      </c>
      <c r="H117" s="556">
        <f t="shared" si="71"/>
        <v>37613.72</v>
      </c>
      <c r="I117" s="557">
        <f>'[1]9. Vzdelávanie'!$AI$91</f>
        <v>37613.72</v>
      </c>
      <c r="J117" s="557">
        <f>'[1]9. Vzdelávanie'!$AJ$91</f>
        <v>0</v>
      </c>
      <c r="K117" s="558">
        <f>'[1]9. Vzdelávanie'!$AK$91</f>
        <v>0</v>
      </c>
    </row>
    <row r="118" spans="1:11" ht="15.75" x14ac:dyDescent="0.25">
      <c r="A118" s="124"/>
      <c r="B118" s="373" t="s">
        <v>294</v>
      </c>
      <c r="C118" s="374" t="s">
        <v>412</v>
      </c>
      <c r="D118" s="258">
        <f t="shared" si="70"/>
        <v>414067</v>
      </c>
      <c r="E118" s="257">
        <f>'[1]9. Vzdelávanie'!$AF$92</f>
        <v>384067</v>
      </c>
      <c r="F118" s="257">
        <f>'[1]9. Vzdelávanie'!$AG$92</f>
        <v>30000</v>
      </c>
      <c r="G118" s="342">
        <f>'[1]9. Vzdelávanie'!$AH$92</f>
        <v>0</v>
      </c>
      <c r="H118" s="556">
        <f t="shared" si="71"/>
        <v>0</v>
      </c>
      <c r="I118" s="557">
        <f>'[1]9. Vzdelávanie'!$AI$92</f>
        <v>0</v>
      </c>
      <c r="J118" s="557">
        <f>'[1]9. Vzdelávanie'!$AJ$92</f>
        <v>0</v>
      </c>
      <c r="K118" s="558">
        <f>'[1]9. Vzdelávanie'!$AK$92</f>
        <v>0</v>
      </c>
    </row>
    <row r="119" spans="1:11" ht="16.5" thickBot="1" x14ac:dyDescent="0.3">
      <c r="A119" s="124"/>
      <c r="B119" s="372" t="s">
        <v>459</v>
      </c>
      <c r="C119" s="349" t="s">
        <v>460</v>
      </c>
      <c r="D119" s="265">
        <f t="shared" si="70"/>
        <v>1256695</v>
      </c>
      <c r="E119" s="266">
        <f>'[1]9. Vzdelávanie'!$AF$99</f>
        <v>1256695</v>
      </c>
      <c r="F119" s="266">
        <f>'[1]9. Vzdelávanie'!$AG$99</f>
        <v>0</v>
      </c>
      <c r="G119" s="682">
        <f>'[1]9. Vzdelávanie'!$AH$99</f>
        <v>0</v>
      </c>
      <c r="H119" s="559">
        <f t="shared" si="71"/>
        <v>584243.34000000008</v>
      </c>
      <c r="I119" s="560">
        <f>'[1]9. Vzdelávanie'!$AI$99</f>
        <v>584243.34000000008</v>
      </c>
      <c r="J119" s="560">
        <f>'[1]9. Vzdelávanie'!$AJ$99</f>
        <v>0</v>
      </c>
      <c r="K119" s="561">
        <f>'[1]9. Vzdelávanie'!$AK$99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G120" si="72">D121+D122+D130</f>
        <v>478850</v>
      </c>
      <c r="E120" s="264">
        <f t="shared" si="72"/>
        <v>478850</v>
      </c>
      <c r="F120" s="264">
        <f t="shared" si="72"/>
        <v>0</v>
      </c>
      <c r="G120" s="341">
        <f t="shared" si="72"/>
        <v>0</v>
      </c>
      <c r="H120" s="553">
        <f t="shared" ref="H120:K120" si="73">H121+H122+H130</f>
        <v>39242.790000000008</v>
      </c>
      <c r="I120" s="554">
        <f t="shared" si="73"/>
        <v>39242.790000000008</v>
      </c>
      <c r="J120" s="554">
        <f t="shared" si="73"/>
        <v>0</v>
      </c>
      <c r="K120" s="555">
        <f t="shared" si="73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Šport'!$AF$4</f>
        <v>5000</v>
      </c>
      <c r="F121" s="257">
        <f>'[1]10. Šport'!$AG$4</f>
        <v>0</v>
      </c>
      <c r="G121" s="342">
        <f>'[1]10. Šport'!$AH$4</f>
        <v>0</v>
      </c>
      <c r="H121" s="556">
        <f>SUM(I121:K121)</f>
        <v>0</v>
      </c>
      <c r="I121" s="557">
        <f>'[1]10. Šport'!$AI$4</f>
        <v>0</v>
      </c>
      <c r="J121" s="557">
        <f>'[1]10. Šport'!$AJ$4</f>
        <v>0</v>
      </c>
      <c r="K121" s="558">
        <f>'[1]10. Šport'!$AK$4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G122" si="74">SUM(D123:D129)</f>
        <v>473850</v>
      </c>
      <c r="E122" s="257">
        <f t="shared" si="74"/>
        <v>473850</v>
      </c>
      <c r="F122" s="257">
        <f t="shared" si="74"/>
        <v>0</v>
      </c>
      <c r="G122" s="342">
        <f t="shared" si="74"/>
        <v>0</v>
      </c>
      <c r="H122" s="556">
        <f t="shared" ref="H122:K122" si="75">SUM(H123:H129)</f>
        <v>39242.790000000008</v>
      </c>
      <c r="I122" s="557">
        <f t="shared" si="75"/>
        <v>39242.790000000008</v>
      </c>
      <c r="J122" s="557">
        <f t="shared" si="75"/>
        <v>0</v>
      </c>
      <c r="K122" s="558">
        <f t="shared" si="75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86700</v>
      </c>
      <c r="E123" s="257">
        <f>'[1]10. Šport'!$AF$12</f>
        <v>86700</v>
      </c>
      <c r="F123" s="257">
        <f>'[1]10. Šport'!$AG$12</f>
        <v>0</v>
      </c>
      <c r="G123" s="342">
        <f>'[1]10. Šport'!$AH$12</f>
        <v>0</v>
      </c>
      <c r="H123" s="556">
        <f>SUM(I123:K123)</f>
        <v>4539.3999999999996</v>
      </c>
      <c r="I123" s="557">
        <f>'[1]10. Šport'!$AI$12</f>
        <v>4539.3999999999996</v>
      </c>
      <c r="J123" s="557">
        <f>'[1]10. Šport'!$AJ$12</f>
        <v>0</v>
      </c>
      <c r="K123" s="558">
        <f>'[1]10. Šport'!$AK$12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76">SUM(E124:G124)</f>
        <v>81000</v>
      </c>
      <c r="E124" s="257">
        <f>'[1]10. Šport'!$AF$32</f>
        <v>81000</v>
      </c>
      <c r="F124" s="257">
        <f>'[1]10. Šport'!$AG$32</f>
        <v>0</v>
      </c>
      <c r="G124" s="342">
        <f>'[1]10. Šport'!$AH$32</f>
        <v>0</v>
      </c>
      <c r="H124" s="556">
        <f t="shared" ref="H124:H130" si="77">SUM(I124:K124)</f>
        <v>5286.57</v>
      </c>
      <c r="I124" s="557">
        <f>'[1]10. Šport'!$AI$32</f>
        <v>5286.57</v>
      </c>
      <c r="J124" s="557">
        <f>'[1]10. Šport'!$AJ$32</f>
        <v>0</v>
      </c>
      <c r="K124" s="558">
        <f>'[1]10. Šport'!$AK$32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76"/>
        <v>33500</v>
      </c>
      <c r="E125" s="257">
        <f>'[1]10. Šport'!$AF$54</f>
        <v>33500</v>
      </c>
      <c r="F125" s="257">
        <f>'[1]10. Šport'!$AG$54</f>
        <v>0</v>
      </c>
      <c r="G125" s="342">
        <f>'[1]10. Šport'!$AH$54</f>
        <v>0</v>
      </c>
      <c r="H125" s="556">
        <f t="shared" si="77"/>
        <v>3128.3300000000004</v>
      </c>
      <c r="I125" s="557">
        <f>'[1]10. Šport'!$AI$54</f>
        <v>3128.3300000000004</v>
      </c>
      <c r="J125" s="557">
        <f>'[1]10. Šport'!$AJ$54</f>
        <v>0</v>
      </c>
      <c r="K125" s="558">
        <f>'[1]10. Šport'!$AK$54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76"/>
        <v>237800</v>
      </c>
      <c r="E126" s="257">
        <f>'[1]10. Šport'!$AF$66</f>
        <v>237800</v>
      </c>
      <c r="F126" s="257">
        <f>'[1]10. Šport'!$AG$66</f>
        <v>0</v>
      </c>
      <c r="G126" s="342">
        <f>'[1]10. Šport'!$AH$66</f>
        <v>0</v>
      </c>
      <c r="H126" s="556">
        <f t="shared" si="77"/>
        <v>24631.260000000006</v>
      </c>
      <c r="I126" s="557">
        <f>'[1]10. Šport'!$AI$66</f>
        <v>24631.260000000006</v>
      </c>
      <c r="J126" s="557">
        <f>'[1]10. Šport'!$AJ$66</f>
        <v>0</v>
      </c>
      <c r="K126" s="558">
        <f>'[1]10. Šport'!$AK$66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76"/>
        <v>13350</v>
      </c>
      <c r="E127" s="257">
        <f>'[1]10. Šport'!$AF$89</f>
        <v>13350</v>
      </c>
      <c r="F127" s="257">
        <f>'[1]10. Šport'!$AG$89</f>
        <v>0</v>
      </c>
      <c r="G127" s="342">
        <f>'[1]10. Šport'!$AH$89</f>
        <v>0</v>
      </c>
      <c r="H127" s="556">
        <f t="shared" si="77"/>
        <v>245.73</v>
      </c>
      <c r="I127" s="557">
        <f>'[1]10. Šport'!$AI$89</f>
        <v>245.73</v>
      </c>
      <c r="J127" s="557">
        <f>'[1]10. Šport'!$AJ$89</f>
        <v>0</v>
      </c>
      <c r="K127" s="558">
        <f>'[1]10. Šport'!$AK$89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76"/>
        <v>1000</v>
      </c>
      <c r="E128" s="257">
        <f>'[1]10. Šport'!$AF$97</f>
        <v>1000</v>
      </c>
      <c r="F128" s="257">
        <f>'[1]10. Šport'!$AG$97</f>
        <v>0</v>
      </c>
      <c r="G128" s="342">
        <f>'[1]10. Šport'!$AH$97</f>
        <v>0</v>
      </c>
      <c r="H128" s="556">
        <f t="shared" si="77"/>
        <v>20.32</v>
      </c>
      <c r="I128" s="557">
        <f>'[1]10. Šport'!$AI$97</f>
        <v>20.32</v>
      </c>
      <c r="J128" s="557">
        <f>'[1]10. Šport'!$AJ$97</f>
        <v>0</v>
      </c>
      <c r="K128" s="558">
        <f>'[1]10. Šport'!$AK$97</f>
        <v>0</v>
      </c>
    </row>
    <row r="129" spans="2:11" ht="15.75" x14ac:dyDescent="0.25">
      <c r="B129" s="285">
        <v>7</v>
      </c>
      <c r="C129" s="286" t="s">
        <v>456</v>
      </c>
      <c r="D129" s="258">
        <f t="shared" si="76"/>
        <v>20500</v>
      </c>
      <c r="E129" s="257">
        <f>'[1]10. Šport'!$AF$103</f>
        <v>20500</v>
      </c>
      <c r="F129" s="257">
        <f>'[1]10. Šport'!$AG$103</f>
        <v>0</v>
      </c>
      <c r="G129" s="342">
        <f>'[1]10. Šport'!$AH$103</f>
        <v>0</v>
      </c>
      <c r="H129" s="556">
        <f t="shared" si="77"/>
        <v>1391.18</v>
      </c>
      <c r="I129" s="557">
        <f>'[1]10. Šport'!$AI$103</f>
        <v>1391.18</v>
      </c>
      <c r="J129" s="557">
        <f>'[1]10. Šport'!$AJ$103</f>
        <v>0</v>
      </c>
      <c r="K129" s="558">
        <f>'[1]10. Šport'!$AK$103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76"/>
        <v>0</v>
      </c>
      <c r="E130" s="266">
        <f>'[1]10. Šport'!$AF$111</f>
        <v>0</v>
      </c>
      <c r="F130" s="266">
        <f>'[1]10. Šport'!$AG$111</f>
        <v>0</v>
      </c>
      <c r="G130" s="682">
        <f>'[1]10. Šport'!$AH$111</f>
        <v>0</v>
      </c>
      <c r="H130" s="559">
        <f t="shared" si="77"/>
        <v>0</v>
      </c>
      <c r="I130" s="560">
        <f>'[1]10. Šport'!$AI$111</f>
        <v>0</v>
      </c>
      <c r="J130" s="560">
        <f>'[1]10. Šport'!$AJ$111</f>
        <v>0</v>
      </c>
      <c r="K130" s="561">
        <f>'[1]10. Šport'!$AK$111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G131" si="78">D132+D133+D138+D139</f>
        <v>1413410</v>
      </c>
      <c r="E131" s="264">
        <f t="shared" si="78"/>
        <v>1028160</v>
      </c>
      <c r="F131" s="264">
        <f t="shared" si="78"/>
        <v>385250</v>
      </c>
      <c r="G131" s="341">
        <f t="shared" si="78"/>
        <v>0</v>
      </c>
      <c r="H131" s="553">
        <f t="shared" ref="H131:K131" si="79">H132+H133+H138+H139</f>
        <v>61897.03</v>
      </c>
      <c r="I131" s="554">
        <f t="shared" si="79"/>
        <v>61897.03</v>
      </c>
      <c r="J131" s="554">
        <f t="shared" si="79"/>
        <v>0</v>
      </c>
      <c r="K131" s="555">
        <f t="shared" si="79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16920</v>
      </c>
      <c r="E132" s="257">
        <f>'[1]11. Kultúra'!$AF$4</f>
        <v>16920</v>
      </c>
      <c r="F132" s="257">
        <f>'[1]11. Kultúra'!$AG$4</f>
        <v>0</v>
      </c>
      <c r="G132" s="342">
        <f>'[1]11. Kultúra'!$AH$4</f>
        <v>0</v>
      </c>
      <c r="H132" s="556">
        <f>SUM(I132:K132)</f>
        <v>0</v>
      </c>
      <c r="I132" s="557">
        <f>'[1]11. Kultúra'!$AI$4</f>
        <v>0</v>
      </c>
      <c r="J132" s="557">
        <f>'[1]11. Kultúra'!$AJ$4</f>
        <v>0</v>
      </c>
      <c r="K132" s="558">
        <f>'[1]11. Kultúra'!$AK$4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G133" si="80">SUM(D134:D137)</f>
        <v>1395990</v>
      </c>
      <c r="E133" s="257">
        <f t="shared" si="80"/>
        <v>1010740</v>
      </c>
      <c r="F133" s="257">
        <f t="shared" si="80"/>
        <v>385250</v>
      </c>
      <c r="G133" s="342">
        <f t="shared" si="80"/>
        <v>0</v>
      </c>
      <c r="H133" s="556">
        <f t="shared" ref="H133:K133" si="81">SUM(H134:H137)</f>
        <v>61897.03</v>
      </c>
      <c r="I133" s="557">
        <f t="shared" si="81"/>
        <v>61897.03</v>
      </c>
      <c r="J133" s="557">
        <f t="shared" si="81"/>
        <v>0</v>
      </c>
      <c r="K133" s="558">
        <f t="shared" si="8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82">SUM(E134:G134)</f>
        <v>200500</v>
      </c>
      <c r="E134" s="257">
        <f>'[1]11. Kultúra'!$AF$20</f>
        <v>200500</v>
      </c>
      <c r="F134" s="257">
        <f>'[1]11. Kultúra'!$AG$20</f>
        <v>0</v>
      </c>
      <c r="G134" s="342">
        <f>'[1]11. Kultúra'!$AH$20</f>
        <v>0</v>
      </c>
      <c r="H134" s="556">
        <f t="shared" ref="H134:H139" si="83">SUM(I134:K134)</f>
        <v>15418.68</v>
      </c>
      <c r="I134" s="557">
        <f>'[1]11. Kultúra'!$AI$20</f>
        <v>15418.68</v>
      </c>
      <c r="J134" s="557">
        <f>'[1]11. Kultúra'!$AJ$20</f>
        <v>0</v>
      </c>
      <c r="K134" s="558">
        <f>'[1]11. Kultúra'!$AK$20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82"/>
        <v>37950</v>
      </c>
      <c r="E135" s="257">
        <f>'[1]11. Kultúra'!$AF$27</f>
        <v>10700</v>
      </c>
      <c r="F135" s="257">
        <f>'[1]11. Kultúra'!$AG$27</f>
        <v>27250</v>
      </c>
      <c r="G135" s="342">
        <f>'[1]11. Kultúra'!$AH$27</f>
        <v>0</v>
      </c>
      <c r="H135" s="556">
        <f t="shared" si="83"/>
        <v>70.25</v>
      </c>
      <c r="I135" s="557">
        <f>'[1]11. Kultúra'!$AI$27</f>
        <v>70.25</v>
      </c>
      <c r="J135" s="557">
        <f>'[1]11. Kultúra'!$AJ$27</f>
        <v>0</v>
      </c>
      <c r="K135" s="558">
        <f>'[1]11. Kultúra'!$AK$27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82"/>
        <v>1142720</v>
      </c>
      <c r="E136" s="257">
        <f>'[1]11. Kultúra'!$AF$37</f>
        <v>784720</v>
      </c>
      <c r="F136" s="257">
        <f>'[1]11. Kultúra'!$AG$37</f>
        <v>358000</v>
      </c>
      <c r="G136" s="342">
        <f>'[1]11. Kultúra'!$AH$37</f>
        <v>0</v>
      </c>
      <c r="H136" s="556">
        <f t="shared" si="83"/>
        <v>45315.33</v>
      </c>
      <c r="I136" s="557">
        <f>'[1]11. Kultúra'!$AI$37</f>
        <v>45315.33</v>
      </c>
      <c r="J136" s="557">
        <f>'[1]11. Kultúra'!$AJ$37</f>
        <v>0</v>
      </c>
      <c r="K136" s="558">
        <f>'[1]11. Kultúra'!$AK$37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82"/>
        <v>14820</v>
      </c>
      <c r="E137" s="257">
        <f>'[1]11. Kultúra'!$AF$126</f>
        <v>14820</v>
      </c>
      <c r="F137" s="257">
        <f>'[1]11. Kultúra'!$AG$126</f>
        <v>0</v>
      </c>
      <c r="G137" s="342">
        <f>'[1]11. Kultúra'!$AH$126</f>
        <v>0</v>
      </c>
      <c r="H137" s="556">
        <f t="shared" si="83"/>
        <v>1092.77</v>
      </c>
      <c r="I137" s="557">
        <f>'[1]11. Kultúra'!$AI$126</f>
        <v>1092.77</v>
      </c>
      <c r="J137" s="557">
        <f>'[1]11. Kultúra'!$AJ$126</f>
        <v>0</v>
      </c>
      <c r="K137" s="558">
        <f>'[1]11. Kultúra'!$AK$126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82"/>
        <v>500</v>
      </c>
      <c r="E138" s="257">
        <f>'[1]11. Kultúra'!$AF$141</f>
        <v>500</v>
      </c>
      <c r="F138" s="257">
        <f>'[1]11. Kultúra'!$AG$141</f>
        <v>0</v>
      </c>
      <c r="G138" s="342">
        <f>'[1]11. Kultúra'!$AH$141</f>
        <v>0</v>
      </c>
      <c r="H138" s="556">
        <f t="shared" si="83"/>
        <v>0</v>
      </c>
      <c r="I138" s="557">
        <f>'[1]11. Kultúra'!$AI$141</f>
        <v>0</v>
      </c>
      <c r="J138" s="557">
        <f>'[1]11. Kultúra'!$AJ$141</f>
        <v>0</v>
      </c>
      <c r="K138" s="558">
        <f>'[1]11. Kultúra'!$AK$141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82"/>
        <v>0</v>
      </c>
      <c r="E139" s="351">
        <f>'[1]11. Kultúra'!$AF$144</f>
        <v>0</v>
      </c>
      <c r="F139" s="351">
        <f>'[1]11. Kultúra'!$AG$144</f>
        <v>0</v>
      </c>
      <c r="G139" s="683">
        <f>'[1]11. Kultúra'!$AH$144</f>
        <v>0</v>
      </c>
      <c r="H139" s="559">
        <f t="shared" si="83"/>
        <v>0</v>
      </c>
      <c r="I139" s="562">
        <f>'[1]11. Kultúra'!$AI$144</f>
        <v>0</v>
      </c>
      <c r="J139" s="562">
        <f>'[1]11. Kultúra'!$AJ$144</f>
        <v>0</v>
      </c>
      <c r="K139" s="563">
        <f>'[1]11. Kultúra'!$AK$144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G140" si="84">D141+D146+D147+D148+D149+D150+D151</f>
        <v>549660</v>
      </c>
      <c r="E140" s="264">
        <f t="shared" si="84"/>
        <v>532060</v>
      </c>
      <c r="F140" s="264">
        <f t="shared" si="84"/>
        <v>17600</v>
      </c>
      <c r="G140" s="341">
        <f t="shared" si="84"/>
        <v>0</v>
      </c>
      <c r="H140" s="553">
        <f t="shared" ref="H140:K140" si="85">H141+H146+H147+H148+H149+H150+H151</f>
        <v>12215.17</v>
      </c>
      <c r="I140" s="554">
        <f t="shared" si="85"/>
        <v>12215.17</v>
      </c>
      <c r="J140" s="554">
        <f t="shared" si="85"/>
        <v>0</v>
      </c>
      <c r="K140" s="555">
        <f t="shared" si="85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G141" si="86">SUM(D142:D145)</f>
        <v>418300</v>
      </c>
      <c r="E141" s="257">
        <f t="shared" si="86"/>
        <v>418300</v>
      </c>
      <c r="F141" s="257">
        <f t="shared" si="86"/>
        <v>0</v>
      </c>
      <c r="G141" s="342">
        <f t="shared" si="86"/>
        <v>0</v>
      </c>
      <c r="H141" s="556">
        <f t="shared" ref="H141:K141" si="87">SUM(H142:H145)</f>
        <v>2729.3300000000004</v>
      </c>
      <c r="I141" s="557">
        <f t="shared" si="87"/>
        <v>2729.3300000000004</v>
      </c>
      <c r="J141" s="557">
        <f t="shared" si="87"/>
        <v>0</v>
      </c>
      <c r="K141" s="558">
        <f t="shared" si="87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412000</v>
      </c>
      <c r="E142" s="257">
        <f>'[1]12. Prostredie pre život'!$AF$5</f>
        <v>412000</v>
      </c>
      <c r="F142" s="257">
        <f>'[1]12. Prostredie pre život'!$AG$5</f>
        <v>0</v>
      </c>
      <c r="G142" s="342">
        <f>'[1]12. Prostredie pre život'!$AH$5</f>
        <v>0</v>
      </c>
      <c r="H142" s="556">
        <f>SUM(I142:K142)</f>
        <v>2729.3300000000004</v>
      </c>
      <c r="I142" s="557">
        <f>'[1]12. Prostredie pre život'!$AI$5</f>
        <v>2729.3300000000004</v>
      </c>
      <c r="J142" s="557">
        <f>'[1]12. Prostredie pre život'!$AJ$5</f>
        <v>0</v>
      </c>
      <c r="K142" s="558">
        <f>'[1]12. Prostredie pre život'!$AK$5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88">SUM(E143:G143)</f>
        <v>5000</v>
      </c>
      <c r="E143" s="257">
        <f>'[1]12. Prostredie pre život'!$AF$24</f>
        <v>5000</v>
      </c>
      <c r="F143" s="257">
        <f>'[1]12. Prostredie pre život'!$AG$24</f>
        <v>0</v>
      </c>
      <c r="G143" s="342">
        <f>'[1]12. Prostredie pre život'!$AH$24</f>
        <v>0</v>
      </c>
      <c r="H143" s="556">
        <f t="shared" ref="H143:H151" si="89">SUM(I143:K143)</f>
        <v>0</v>
      </c>
      <c r="I143" s="557">
        <f>'[1]12. Prostredie pre život'!$AI$24</f>
        <v>0</v>
      </c>
      <c r="J143" s="557">
        <f>'[1]12. Prostredie pre život'!$AJ$24</f>
        <v>0</v>
      </c>
      <c r="K143" s="558">
        <f>'[1]12. Prostredie pre život'!$AK$24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88"/>
        <v>500</v>
      </c>
      <c r="E144" s="257">
        <f>'[1]12. Prostredie pre život'!$AF$26</f>
        <v>500</v>
      </c>
      <c r="F144" s="257">
        <f>'[1]12. Prostredie pre život'!$AG$26</f>
        <v>0</v>
      </c>
      <c r="G144" s="342">
        <f>'[1]12. Prostredie pre život'!$AH$26</f>
        <v>0</v>
      </c>
      <c r="H144" s="556">
        <f t="shared" si="89"/>
        <v>0</v>
      </c>
      <c r="I144" s="557">
        <f>'[1]12. Prostredie pre život'!$AI$26</f>
        <v>0</v>
      </c>
      <c r="J144" s="557">
        <f>'[1]12. Prostredie pre život'!$AJ$26</f>
        <v>0</v>
      </c>
      <c r="K144" s="558">
        <f>'[1]12. Prostredie pre život'!$AK$26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88"/>
        <v>800</v>
      </c>
      <c r="E145" s="257">
        <f>'[1]12. Prostredie pre život'!$AF$43</f>
        <v>800</v>
      </c>
      <c r="F145" s="257">
        <f>'[1]12. Prostredie pre život'!$AG$43</f>
        <v>0</v>
      </c>
      <c r="G145" s="342">
        <f>'[1]12. Prostredie pre život'!$AH$43</f>
        <v>0</v>
      </c>
      <c r="H145" s="556">
        <f t="shared" si="89"/>
        <v>0</v>
      </c>
      <c r="I145" s="557">
        <f>'[1]12. Prostredie pre život'!$AI$43</f>
        <v>0</v>
      </c>
      <c r="J145" s="557">
        <f>'[1]12. Prostredie pre život'!$AJ$43</f>
        <v>0</v>
      </c>
      <c r="K145" s="558">
        <f>'[1]12. Prostredie pre život'!$AK$43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88"/>
        <v>3500</v>
      </c>
      <c r="E146" s="257">
        <f>'[1]12. Prostredie pre život'!$AF$47</f>
        <v>3500</v>
      </c>
      <c r="F146" s="257">
        <f>'[1]12. Prostredie pre život'!$AG$47</f>
        <v>0</v>
      </c>
      <c r="G146" s="342">
        <f>'[1]12. Prostredie pre život'!$AH$47</f>
        <v>0</v>
      </c>
      <c r="H146" s="556">
        <f t="shared" si="89"/>
        <v>0</v>
      </c>
      <c r="I146" s="557">
        <f>'[1]12. Prostredie pre život'!$AI$47</f>
        <v>0</v>
      </c>
      <c r="J146" s="557">
        <f>'[1]12. Prostredie pre život'!$AJ$47</f>
        <v>0</v>
      </c>
      <c r="K146" s="558">
        <f>'[1]12. Prostredie pre život'!$AK$47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88"/>
        <v>29800</v>
      </c>
      <c r="E147" s="257">
        <f>'[1]12. Prostredie pre život'!$AF$50</f>
        <v>29800</v>
      </c>
      <c r="F147" s="257">
        <f>'[1]12. Prostredie pre život'!$AG$50</f>
        <v>0</v>
      </c>
      <c r="G147" s="342">
        <f>'[1]12. Prostredie pre život'!$AH$50</f>
        <v>0</v>
      </c>
      <c r="H147" s="556">
        <f t="shared" si="89"/>
        <v>1539.67</v>
      </c>
      <c r="I147" s="557">
        <f>'[1]12. Prostredie pre život'!$AI$50</f>
        <v>1539.67</v>
      </c>
      <c r="J147" s="557">
        <f>'[1]12. Prostredie pre život'!$AJ$50</f>
        <v>0</v>
      </c>
      <c r="K147" s="558">
        <f>'[1]12. Prostredie pre život'!$AK$50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88"/>
        <v>5000</v>
      </c>
      <c r="E148" s="257">
        <f>'[1]12. Prostredie pre život'!$AF$71</f>
        <v>5000</v>
      </c>
      <c r="F148" s="257">
        <f>'[1]12. Prostredie pre život'!$AG$71</f>
        <v>0</v>
      </c>
      <c r="G148" s="342">
        <f>'[1]12. Prostredie pre život'!$AH$71</f>
        <v>0</v>
      </c>
      <c r="H148" s="556">
        <f t="shared" si="89"/>
        <v>0</v>
      </c>
      <c r="I148" s="557">
        <f>'[1]12. Prostredie pre život'!$AI$71</f>
        <v>0</v>
      </c>
      <c r="J148" s="557">
        <f>'[1]12. Prostredie pre život'!$AJ$71</f>
        <v>0</v>
      </c>
      <c r="K148" s="558">
        <f>'[1]12. Prostredie pre život'!$AK$71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88"/>
        <v>42500</v>
      </c>
      <c r="E149" s="257">
        <f>'[1]12. Prostredie pre život'!$AF$73</f>
        <v>42500</v>
      </c>
      <c r="F149" s="257">
        <f>'[1]12. Prostredie pre život'!$AG$73</f>
        <v>0</v>
      </c>
      <c r="G149" s="342">
        <f>'[1]12. Prostredie pre život'!$AH$73</f>
        <v>0</v>
      </c>
      <c r="H149" s="556">
        <f t="shared" si="89"/>
        <v>3178.77</v>
      </c>
      <c r="I149" s="557">
        <f>'[1]12. Prostredie pre život'!$AI$73</f>
        <v>3178.77</v>
      </c>
      <c r="J149" s="557">
        <f>'[1]12. Prostredie pre život'!$AJ$73</f>
        <v>0</v>
      </c>
      <c r="K149" s="558">
        <f>'[1]12. Prostredie pre život'!$AK$73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88"/>
        <v>50560</v>
      </c>
      <c r="E150" s="257">
        <f>'[1]12. Prostredie pre život'!$AF$77</f>
        <v>32960</v>
      </c>
      <c r="F150" s="257">
        <f>'[1]12. Prostredie pre život'!$AG$77</f>
        <v>17600</v>
      </c>
      <c r="G150" s="342">
        <f>'[1]12. Prostredie pre život'!$AH$77</f>
        <v>0</v>
      </c>
      <c r="H150" s="556">
        <f t="shared" si="89"/>
        <v>4767.3999999999996</v>
      </c>
      <c r="I150" s="557">
        <f>'[1]12. Prostredie pre život'!$AI$77</f>
        <v>4767.3999999999996</v>
      </c>
      <c r="J150" s="557">
        <f>'[1]12. Prostredie pre život'!$AJ$77</f>
        <v>0</v>
      </c>
      <c r="K150" s="558">
        <f>'[1]12. Prostredie pre život'!$AK$77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88"/>
        <v>0</v>
      </c>
      <c r="E151" s="266">
        <f>'[1]12. Prostredie pre život'!$AF$105</f>
        <v>0</v>
      </c>
      <c r="F151" s="266">
        <f>'[1]12. Prostredie pre život'!$AG$105</f>
        <v>0</v>
      </c>
      <c r="G151" s="682">
        <f>'[1]12. Prostredie pre život'!$AH$105</f>
        <v>0</v>
      </c>
      <c r="H151" s="559">
        <f t="shared" si="89"/>
        <v>0</v>
      </c>
      <c r="I151" s="560">
        <f>'[1]12. Prostredie pre život'!$AI$105</f>
        <v>0</v>
      </c>
      <c r="J151" s="560">
        <f>'[1]12. Prostredie pre život'!$AJ$105</f>
        <v>0</v>
      </c>
      <c r="K151" s="561">
        <f>'[1]12. Prostredie pre život'!$AK$105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F152" si="90">D153+D157+D162+D167+D171+D172+D173+D175+D176+D177</f>
        <v>2543630</v>
      </c>
      <c r="E152" s="264">
        <f t="shared" si="90"/>
        <v>2533630</v>
      </c>
      <c r="F152" s="264">
        <f t="shared" si="90"/>
        <v>10000</v>
      </c>
      <c r="G152" s="341">
        <f>G153+G157+G162+G167+G171+G172+G173+G175+G176+G177</f>
        <v>0</v>
      </c>
      <c r="H152" s="553">
        <f t="shared" ref="H152:J152" si="91">H153+H157+H162+H167+H171+H172+H173+H175+H176+H177</f>
        <v>191915.4</v>
      </c>
      <c r="I152" s="554">
        <f t="shared" si="91"/>
        <v>191915.4</v>
      </c>
      <c r="J152" s="554">
        <f t="shared" si="91"/>
        <v>0</v>
      </c>
      <c r="K152" s="555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G153" si="92">SUM(D154:D156)</f>
        <v>38800</v>
      </c>
      <c r="E153" s="257">
        <f t="shared" si="92"/>
        <v>38800</v>
      </c>
      <c r="F153" s="257">
        <f t="shared" si="92"/>
        <v>0</v>
      </c>
      <c r="G153" s="342">
        <f t="shared" si="92"/>
        <v>0</v>
      </c>
      <c r="H153" s="556">
        <f t="shared" ref="H153:K153" si="93">SUM(H154:H156)</f>
        <v>3955</v>
      </c>
      <c r="I153" s="557">
        <f t="shared" si="93"/>
        <v>3955</v>
      </c>
      <c r="J153" s="557">
        <f t="shared" si="93"/>
        <v>0</v>
      </c>
      <c r="K153" s="558">
        <f t="shared" si="93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27800</v>
      </c>
      <c r="E154" s="257">
        <f>'[1]13. Sociálna starostlivosť'!$AF$5</f>
        <v>27800</v>
      </c>
      <c r="F154" s="257">
        <f>'[1]13. Sociálna starostlivosť'!$AG$5</f>
        <v>0</v>
      </c>
      <c r="G154" s="342">
        <f>'[1]13. Sociálna starostlivosť'!$AH$5</f>
        <v>0</v>
      </c>
      <c r="H154" s="556">
        <f>SUM(I154:K154)</f>
        <v>3475</v>
      </c>
      <c r="I154" s="557">
        <f>'[1]13. Sociálna starostlivosť'!$AI$5</f>
        <v>3475</v>
      </c>
      <c r="J154" s="557">
        <f>'[1]13. Sociálna starostlivosť'!$AJ$5</f>
        <v>0</v>
      </c>
      <c r="K154" s="558">
        <f>'[1]13. Sociálna starostlivosť'!$AK$5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starostlivosť'!$AF$8</f>
        <v>0</v>
      </c>
      <c r="F155" s="257">
        <f>'[1]13. Sociálna starostlivosť'!$AG$8</f>
        <v>0</v>
      </c>
      <c r="G155" s="342">
        <f>'[1]13. Sociálna starostlivosť'!$AH$8</f>
        <v>0</v>
      </c>
      <c r="H155" s="556">
        <f>SUM(I155:K155)</f>
        <v>0</v>
      </c>
      <c r="I155" s="557">
        <f>'[1]13. Sociálna starostlivosť'!$AI$8</f>
        <v>0</v>
      </c>
      <c r="J155" s="557">
        <f>'[1]13. Sociálna starostlivosť'!$AJ$8</f>
        <v>0</v>
      </c>
      <c r="K155" s="558">
        <f>'[1]13. Sociálna starostlivosť'!$AK$8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starostlivosť'!$AF$9</f>
        <v>11000</v>
      </c>
      <c r="F156" s="257">
        <f>'[1]13. Sociálna starostlivosť'!$AG$9</f>
        <v>0</v>
      </c>
      <c r="G156" s="342">
        <f>'[1]13. Sociálna starostlivosť'!$AH$9</f>
        <v>0</v>
      </c>
      <c r="H156" s="556">
        <f>SUM(I156:K156)</f>
        <v>480</v>
      </c>
      <c r="I156" s="557">
        <f>'[1]13. Sociálna starostlivosť'!$AI$9</f>
        <v>480</v>
      </c>
      <c r="J156" s="557">
        <f>'[1]13. Sociálna starostlivosť'!$AJ$9</f>
        <v>0</v>
      </c>
      <c r="K156" s="558">
        <f>'[1]13. Sociálna starostlivosť'!$AK$9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G157" si="94">SUM(D158:D161)</f>
        <v>240170</v>
      </c>
      <c r="E157" s="257">
        <f t="shared" si="94"/>
        <v>240170</v>
      </c>
      <c r="F157" s="257">
        <f t="shared" si="94"/>
        <v>0</v>
      </c>
      <c r="G157" s="342">
        <f t="shared" si="94"/>
        <v>0</v>
      </c>
      <c r="H157" s="556">
        <f t="shared" ref="H157:K157" si="95">SUM(H158:H161)</f>
        <v>18920</v>
      </c>
      <c r="I157" s="557">
        <f t="shared" si="95"/>
        <v>18920</v>
      </c>
      <c r="J157" s="557">
        <f t="shared" si="95"/>
        <v>0</v>
      </c>
      <c r="K157" s="558">
        <f t="shared" si="95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88220</v>
      </c>
      <c r="E158" s="257">
        <f>'[1]13. Sociálna starostlivosť'!$AF$17</f>
        <v>88220</v>
      </c>
      <c r="F158" s="257">
        <f>'[1]13. Sociálna starostlivosť'!$AG$17</f>
        <v>0</v>
      </c>
      <c r="G158" s="342">
        <f>'[1]13. Sociálna starostlivosť'!$AH$17</f>
        <v>0</v>
      </c>
      <c r="H158" s="556">
        <f>SUM(I158:K158)</f>
        <v>11027</v>
      </c>
      <c r="I158" s="557">
        <f>'[1]13. Sociálna starostlivosť'!$AI$17</f>
        <v>11027</v>
      </c>
      <c r="J158" s="557">
        <f>'[1]13. Sociálna starostlivosť'!$AJ$17</f>
        <v>0</v>
      </c>
      <c r="K158" s="558">
        <f>'[1]13. Sociálna starostlivosť'!$AK$17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40220</v>
      </c>
      <c r="E159" s="257">
        <f>'[1]13. Sociálna starostlivosť'!$AF$21</f>
        <v>40220</v>
      </c>
      <c r="F159" s="257">
        <f>'[1]13. Sociálna starostlivosť'!$AG$21</f>
        <v>0</v>
      </c>
      <c r="G159" s="342">
        <f>'[1]13. Sociálna starostlivosť'!$AH$21</f>
        <v>0</v>
      </c>
      <c r="H159" s="556">
        <f>SUM(I159:K159)</f>
        <v>5027</v>
      </c>
      <c r="I159" s="557">
        <f>'[1]13. Sociálna starostlivosť'!$AI$21</f>
        <v>5027</v>
      </c>
      <c r="J159" s="557">
        <f>'[1]13. Sociálna starostlivosť'!$AJ$21</f>
        <v>0</v>
      </c>
      <c r="K159" s="558">
        <f>'[1]13. Sociálna starostlivosť'!$AK$21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starostlivosť'!$AF$24</f>
        <v>0</v>
      </c>
      <c r="F160" s="257">
        <f>'[1]13. Sociálna starostlivosť'!$AG$24</f>
        <v>0</v>
      </c>
      <c r="G160" s="342">
        <f>'[1]13. Sociálna starostlivosť'!$AH$24</f>
        <v>0</v>
      </c>
      <c r="H160" s="556">
        <f>SUM(I160:K160)</f>
        <v>0</v>
      </c>
      <c r="I160" s="557">
        <f>'[1]13. Sociálna starostlivosť'!$AI$24</f>
        <v>0</v>
      </c>
      <c r="J160" s="557">
        <f>'[1]13. Sociálna starostlivosť'!$AJ$24</f>
        <v>0</v>
      </c>
      <c r="K160" s="558">
        <f>'[1]13. Sociálna starostlivosť'!$AK$24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111730</v>
      </c>
      <c r="E161" s="257">
        <f>'[1]13. Sociálna starostlivosť'!$AF$26</f>
        <v>111730</v>
      </c>
      <c r="F161" s="257">
        <f>'[1]13. Sociálna starostlivosť'!$AG$26</f>
        <v>0</v>
      </c>
      <c r="G161" s="342">
        <f>'[1]13. Sociálna starostlivosť'!$AH$26</f>
        <v>0</v>
      </c>
      <c r="H161" s="556">
        <f>SUM(I161:K161)</f>
        <v>2866</v>
      </c>
      <c r="I161" s="557">
        <f>'[1]13. Sociálna starostlivosť'!$AI$26</f>
        <v>2866</v>
      </c>
      <c r="J161" s="557">
        <f>'[1]13. Sociálna starostlivosť'!$AJ$26</f>
        <v>0</v>
      </c>
      <c r="K161" s="558">
        <f>'[1]13. Sociálna starostlivosť'!$AK$26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G162" si="96">SUM(D163:D166)</f>
        <v>1818430</v>
      </c>
      <c r="E162" s="257">
        <f t="shared" si="96"/>
        <v>1808430</v>
      </c>
      <c r="F162" s="257">
        <f t="shared" si="96"/>
        <v>10000</v>
      </c>
      <c r="G162" s="342">
        <f t="shared" si="96"/>
        <v>0</v>
      </c>
      <c r="H162" s="556">
        <f t="shared" ref="H162:K162" si="97">SUM(H163:H166)</f>
        <v>138261.6</v>
      </c>
      <c r="I162" s="557">
        <f t="shared" si="97"/>
        <v>138261.6</v>
      </c>
      <c r="J162" s="557">
        <f t="shared" si="97"/>
        <v>0</v>
      </c>
      <c r="K162" s="558">
        <f t="shared" si="97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58270</v>
      </c>
      <c r="E163" s="257">
        <f>'[1]13. Sociálna starostlivosť'!$AF$30</f>
        <v>58270</v>
      </c>
      <c r="F163" s="257">
        <f>'[1]13. Sociálna starostlivosť'!$AG$30</f>
        <v>0</v>
      </c>
      <c r="G163" s="342">
        <f>'[1]13. Sociálna starostlivosť'!$AH$30</f>
        <v>0</v>
      </c>
      <c r="H163" s="556">
        <f>SUM(I163:K163)</f>
        <v>7284</v>
      </c>
      <c r="I163" s="557">
        <f>'[1]13. Sociálna starostlivosť'!$AI$30</f>
        <v>7284</v>
      </c>
      <c r="J163" s="557">
        <f>'[1]13. Sociálna starostlivosť'!$AJ$30</f>
        <v>0</v>
      </c>
      <c r="K163" s="558">
        <f>'[1]13. Sociálna starostlivosť'!$AK$30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starostlivosť'!$AF$33</f>
        <v>0</v>
      </c>
      <c r="F164" s="257">
        <f>'[1]13. Sociálna starostlivosť'!$AG$33</f>
        <v>0</v>
      </c>
      <c r="G164" s="342">
        <f>'[1]13. Sociálna starostlivosť'!$AH$33</f>
        <v>0</v>
      </c>
      <c r="H164" s="556">
        <f>SUM(I164:K164)</f>
        <v>0</v>
      </c>
      <c r="I164" s="557">
        <f>'[1]13. Sociálna starostlivosť'!$AI$33</f>
        <v>0</v>
      </c>
      <c r="J164" s="557">
        <f>'[1]13. Sociálna starostlivosť'!$AJ$33</f>
        <v>0</v>
      </c>
      <c r="K164" s="558">
        <f>'[1]13. Sociálna starostlivosť'!$AK$33</f>
        <v>0</v>
      </c>
    </row>
    <row r="165" spans="1:11" ht="15.75" x14ac:dyDescent="0.25">
      <c r="A165" s="125"/>
      <c r="B165" s="269">
        <v>3</v>
      </c>
      <c r="C165" s="270" t="s">
        <v>444</v>
      </c>
      <c r="D165" s="258">
        <f>SUM(E165:G165)</f>
        <v>1500000</v>
      </c>
      <c r="E165" s="257">
        <f>'[1]13. Sociálna starostlivosť'!$AF$35</f>
        <v>1490000</v>
      </c>
      <c r="F165" s="257">
        <f>'[1]13. Sociálna starostlivosť'!$AG$35</f>
        <v>10000</v>
      </c>
      <c r="G165" s="342">
        <f>'[1]13. Sociálna starostlivosť'!$AH$35</f>
        <v>0</v>
      </c>
      <c r="H165" s="556">
        <f>SUM(I165:K165)</f>
        <v>121632.6</v>
      </c>
      <c r="I165" s="557">
        <f>'[1]13. Sociálna starostlivosť'!$AI$35</f>
        <v>121632.6</v>
      </c>
      <c r="J165" s="557">
        <f>'[1]13. Sociálna starostlivosť'!$AJ$35</f>
        <v>0</v>
      </c>
      <c r="K165" s="558">
        <f>'[1]13. Sociálna starostlivosť'!$AK$35</f>
        <v>0</v>
      </c>
    </row>
    <row r="166" spans="1:11" ht="15.75" x14ac:dyDescent="0.25">
      <c r="A166" s="125"/>
      <c r="B166" s="269">
        <v>4</v>
      </c>
      <c r="C166" s="270" t="s">
        <v>445</v>
      </c>
      <c r="D166" s="258">
        <f>SUM(E166:G166)</f>
        <v>260160</v>
      </c>
      <c r="E166" s="257">
        <f>'[1]13. Sociálna starostlivosť'!$AF$50</f>
        <v>260160</v>
      </c>
      <c r="F166" s="257">
        <f>'[1]13. Sociálna starostlivosť'!$AG$50</f>
        <v>0</v>
      </c>
      <c r="G166" s="342">
        <f>'[1]13. Sociálna starostlivosť'!$AH$50</f>
        <v>0</v>
      </c>
      <c r="H166" s="556">
        <f>SUM(I166:K166)</f>
        <v>9345</v>
      </c>
      <c r="I166" s="557">
        <f>'[1]13. Sociálna starostlivosť'!$AI$50</f>
        <v>9345</v>
      </c>
      <c r="J166" s="557">
        <f>'[1]13. Sociálna starostlivosť'!$AJ$50</f>
        <v>0</v>
      </c>
      <c r="K166" s="558">
        <f>'[1]13. Sociálna starostlivosť'!$AK$50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G167" si="98">SUM(D168:D170)</f>
        <v>127450</v>
      </c>
      <c r="E167" s="257">
        <f t="shared" si="98"/>
        <v>127450</v>
      </c>
      <c r="F167" s="257">
        <f t="shared" si="98"/>
        <v>0</v>
      </c>
      <c r="G167" s="342">
        <f t="shared" si="98"/>
        <v>0</v>
      </c>
      <c r="H167" s="556">
        <f t="shared" ref="H167:K167" si="99">SUM(H168:H170)</f>
        <v>744</v>
      </c>
      <c r="I167" s="557">
        <f t="shared" si="99"/>
        <v>744</v>
      </c>
      <c r="J167" s="557">
        <f t="shared" si="99"/>
        <v>0</v>
      </c>
      <c r="K167" s="558">
        <f t="shared" si="99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45000</v>
      </c>
      <c r="E168" s="257">
        <f>'[1]13. Sociálna starostlivosť'!$AF$55</f>
        <v>45000</v>
      </c>
      <c r="F168" s="257">
        <f>'[1]13. Sociálna starostlivosť'!$AG$55</f>
        <v>0</v>
      </c>
      <c r="G168" s="342">
        <f>'[1]13. Sociálna starostlivosť'!$AH$55</f>
        <v>0</v>
      </c>
      <c r="H168" s="556">
        <f>SUM(I168:K168)</f>
        <v>0</v>
      </c>
      <c r="I168" s="557">
        <f>'[1]13. Sociálna starostlivosť'!$AI$55</f>
        <v>0</v>
      </c>
      <c r="J168" s="557">
        <f>'[1]13. Sociálna starostlivosť'!$AJ$55</f>
        <v>0</v>
      </c>
      <c r="K168" s="558">
        <f>'[1]13. Sociálna starostlivosť'!$AK$55</f>
        <v>0</v>
      </c>
    </row>
    <row r="169" spans="1:11" ht="15.75" x14ac:dyDescent="0.25">
      <c r="B169" s="269">
        <v>2</v>
      </c>
      <c r="C169" s="270" t="s">
        <v>603</v>
      </c>
      <c r="D169" s="258">
        <f>SUM(E169:G169)</f>
        <v>5950</v>
      </c>
      <c r="E169" s="257">
        <f>'[1]13. Sociálna starostlivosť'!$AF$59</f>
        <v>5950</v>
      </c>
      <c r="F169" s="257">
        <f>'[1]13. Sociálna starostlivosť'!$AG$59</f>
        <v>0</v>
      </c>
      <c r="G169" s="342">
        <f>'[1]13. Sociálna starostlivosť'!$AH$59</f>
        <v>0</v>
      </c>
      <c r="H169" s="556">
        <f>SUM(I169:K169)</f>
        <v>744</v>
      </c>
      <c r="I169" s="557">
        <f>'[1]13. Sociálna starostlivosť'!$AI$59</f>
        <v>744</v>
      </c>
      <c r="J169" s="557">
        <f>'[1]13. Sociálna starostlivosť'!$AJ$59</f>
        <v>0</v>
      </c>
      <c r="K169" s="558">
        <f>'[1]13. Sociálna starostlivosť'!$AK$59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76500</v>
      </c>
      <c r="E170" s="257">
        <f>'[1]13. Sociálna starostlivosť'!$AF$62</f>
        <v>76500</v>
      </c>
      <c r="F170" s="257">
        <f>'[1]13. Sociálna starostlivosť'!$AG$62</f>
        <v>0</v>
      </c>
      <c r="G170" s="342">
        <f>'[1]13. Sociálna starostlivosť'!$AH$62</f>
        <v>0</v>
      </c>
      <c r="H170" s="556">
        <f>SUM(I170:K170)</f>
        <v>0</v>
      </c>
      <c r="I170" s="557">
        <f>'[1]13. Sociálna starostlivosť'!$AI$62</f>
        <v>0</v>
      </c>
      <c r="J170" s="557">
        <f>'[1]13. Sociálna starostlivosť'!$AJ$62</f>
        <v>0</v>
      </c>
      <c r="K170" s="558">
        <f>'[1]13. Sociálna starostlivosť'!$AK$62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8120</v>
      </c>
      <c r="E171" s="257">
        <f>'[1]13. Sociálna starostlivosť'!$AF$65</f>
        <v>8120</v>
      </c>
      <c r="F171" s="257">
        <f>'[1]13. Sociálna starostlivosť'!$AG$65</f>
        <v>0</v>
      </c>
      <c r="G171" s="342">
        <f>'[1]13. Sociálna starostlivosť'!$AH$65</f>
        <v>0</v>
      </c>
      <c r="H171" s="556">
        <f>SUM(I171:K171)</f>
        <v>1015</v>
      </c>
      <c r="I171" s="557">
        <f>'[1]13. Sociálna starostlivosť'!$AI$65</f>
        <v>1015</v>
      </c>
      <c r="J171" s="557">
        <f>'[1]13. Sociálna starostlivosť'!$AJ$65</f>
        <v>0</v>
      </c>
      <c r="K171" s="558">
        <f>'[1]13. Sociálna starostlivosť'!$AK$65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starostlivosť'!$AF$67</f>
        <v>1000</v>
      </c>
      <c r="F172" s="257">
        <f>'[1]13. Sociálna starostlivosť'!$AG$67</f>
        <v>0</v>
      </c>
      <c r="G172" s="342">
        <f>'[1]13. Sociálna starostlivosť'!$AH$67</f>
        <v>0</v>
      </c>
      <c r="H172" s="556">
        <f>SUM(I172:K172)</f>
        <v>0</v>
      </c>
      <c r="I172" s="557">
        <f>'[1]13. Sociálna starostlivosť'!$AI$67</f>
        <v>0</v>
      </c>
      <c r="J172" s="557">
        <f>'[1]13. Sociálna starostlivosť'!$AJ$67</f>
        <v>0</v>
      </c>
      <c r="K172" s="558">
        <f>'[1]13. Sociálna starostlivosť'!$AK$67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100">SUM(D174)</f>
        <v>40630</v>
      </c>
      <c r="E173" s="257">
        <f t="shared" si="100"/>
        <v>40630</v>
      </c>
      <c r="F173" s="257">
        <f t="shared" si="100"/>
        <v>0</v>
      </c>
      <c r="G173" s="342">
        <f t="shared" si="100"/>
        <v>0</v>
      </c>
      <c r="H173" s="556">
        <f t="shared" si="100"/>
        <v>9.8000000000000007</v>
      </c>
      <c r="I173" s="557">
        <f t="shared" si="100"/>
        <v>9.8000000000000007</v>
      </c>
      <c r="J173" s="557">
        <f t="shared" si="100"/>
        <v>0</v>
      </c>
      <c r="K173" s="558">
        <f t="shared" si="100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40630</v>
      </c>
      <c r="E174" s="257">
        <f>'[1]13. Sociálna starostlivosť'!$AF$79</f>
        <v>40630</v>
      </c>
      <c r="F174" s="257">
        <f>'[1]13. Sociálna starostlivosť'!$AG$79</f>
        <v>0</v>
      </c>
      <c r="G174" s="342">
        <f>'[1]13. Sociálna starostlivosť'!$AH$79</f>
        <v>0</v>
      </c>
      <c r="H174" s="556">
        <f>SUM(I174:K174)</f>
        <v>9.8000000000000007</v>
      </c>
      <c r="I174" s="557">
        <f>'[1]13. Sociálna starostlivosť'!$AI$79</f>
        <v>9.8000000000000007</v>
      </c>
      <c r="J174" s="557">
        <f>'[1]13. Sociálna starostlivosť'!$AJ$79</f>
        <v>0</v>
      </c>
      <c r="K174" s="558">
        <f>'[1]13. Sociálna starostlivosť'!$AK$79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15000</v>
      </c>
      <c r="E175" s="257">
        <f>'[1]13. Sociálna starostlivosť'!$AF$104</f>
        <v>15000</v>
      </c>
      <c r="F175" s="257">
        <f>'[1]13. Sociálna starostlivosť'!$AG$104</f>
        <v>0</v>
      </c>
      <c r="G175" s="342">
        <f>'[1]13. Sociálna starostlivosť'!$AH$104</f>
        <v>0</v>
      </c>
      <c r="H175" s="556">
        <f>SUM(I175:K175)</f>
        <v>0</v>
      </c>
      <c r="I175" s="557">
        <f>'[1]13. Sociálna starostlivosť'!$AI$104</f>
        <v>0</v>
      </c>
      <c r="J175" s="557">
        <f>'[1]13. Sociálna starostlivosť'!$AJ$104</f>
        <v>0</v>
      </c>
      <c r="K175" s="558">
        <f>'[1]13. Sociálna starostlivosť'!$AK$104</f>
        <v>0</v>
      </c>
    </row>
    <row r="176" spans="1:11" ht="15.75" x14ac:dyDescent="0.25">
      <c r="A176" s="124"/>
      <c r="B176" s="515" t="s">
        <v>598</v>
      </c>
      <c r="C176" s="516" t="s">
        <v>394</v>
      </c>
      <c r="D176" s="258">
        <f>SUM(E176:G176)</f>
        <v>154030</v>
      </c>
      <c r="E176" s="257">
        <f>'[1]13. Sociálna starostlivosť'!$AF$106</f>
        <v>154030</v>
      </c>
      <c r="F176" s="257">
        <f>'[1]13. Sociálna starostlivosť'!$AG$106</f>
        <v>0</v>
      </c>
      <c r="G176" s="342">
        <f>'[1]13. Sociálna starostlivosť'!$AH$106</f>
        <v>0</v>
      </c>
      <c r="H176" s="556">
        <f>SUM(I176:K176)</f>
        <v>19590</v>
      </c>
      <c r="I176" s="557">
        <f>'[1]13. Sociálna starostlivosť'!$AI$106</f>
        <v>19590</v>
      </c>
      <c r="J176" s="557">
        <f>'[1]13. Sociálna starostlivosť'!$AJ$106</f>
        <v>0</v>
      </c>
      <c r="K176" s="558">
        <f>'[1]13. Sociálna starostlivosť'!$AK$106</f>
        <v>0</v>
      </c>
    </row>
    <row r="177" spans="1:11" ht="16.5" thickBot="1" x14ac:dyDescent="0.3">
      <c r="A177" s="124"/>
      <c r="B177" s="283" t="s">
        <v>597</v>
      </c>
      <c r="C177" s="350" t="s">
        <v>599</v>
      </c>
      <c r="D177" s="258">
        <f>SUM(E177:G177)</f>
        <v>100000</v>
      </c>
      <c r="E177" s="257">
        <f>'[1]13. Sociálna starostlivosť'!$AF$112</f>
        <v>100000</v>
      </c>
      <c r="F177" s="257">
        <f>'[1]13. Sociálna starostlivosť'!$AG$112</f>
        <v>0</v>
      </c>
      <c r="G177" s="342">
        <f>'[1]13. Sociálna starostlivosť'!$AH$112</f>
        <v>0</v>
      </c>
      <c r="H177" s="556">
        <f>SUM(I177:K177)</f>
        <v>9420</v>
      </c>
      <c r="I177" s="557">
        <f>'[1]13. Sociálna starostlivosť'!$AI$112</f>
        <v>9420</v>
      </c>
      <c r="J177" s="557">
        <f>'[1]13. Sociálna starostlivosť'!$AJ$112</f>
        <v>0</v>
      </c>
      <c r="K177" s="558">
        <f>'[1]13. Sociálna starostlivosť'!$AK$112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12">
        <f>SUM(E178:G178)</f>
        <v>822600</v>
      </c>
      <c r="E178" s="513">
        <f>'[1]14. Bývanie'!$AF$24</f>
        <v>604600</v>
      </c>
      <c r="F178" s="513">
        <f>'[1]14. Bývanie'!$AG$24</f>
        <v>0</v>
      </c>
      <c r="G178" s="684">
        <f>'[1]14. Bývanie'!$AH$24</f>
        <v>218000</v>
      </c>
      <c r="H178" s="564">
        <f>SUM(I178:K178)</f>
        <v>99451.31</v>
      </c>
      <c r="I178" s="565">
        <f>'[1]14. Bývanie'!$AI$24</f>
        <v>79796.39</v>
      </c>
      <c r="J178" s="565">
        <f>'[1]14. Bývanie'!$AJ$24</f>
        <v>0</v>
      </c>
      <c r="K178" s="566">
        <f>'[1]14. Bývanie'!$AK$24</f>
        <v>19654.920000000002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G179" si="101">SUM(D180:D182)</f>
        <v>4228765</v>
      </c>
      <c r="E179" s="264">
        <f t="shared" si="101"/>
        <v>3117565</v>
      </c>
      <c r="F179" s="264">
        <f t="shared" si="101"/>
        <v>50000</v>
      </c>
      <c r="G179" s="341">
        <f t="shared" si="101"/>
        <v>1061200</v>
      </c>
      <c r="H179" s="553">
        <f t="shared" ref="H179:K179" si="102">SUM(H180:H182)</f>
        <v>472067.95000000007</v>
      </c>
      <c r="I179" s="554">
        <f t="shared" si="102"/>
        <v>438117.95000000007</v>
      </c>
      <c r="J179" s="554">
        <f t="shared" si="102"/>
        <v>33950</v>
      </c>
      <c r="K179" s="555">
        <f t="shared" si="102"/>
        <v>0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2852740</v>
      </c>
      <c r="E180" s="257">
        <f>'[1]15. Administratíva'!$AF$4</f>
        <v>2802740</v>
      </c>
      <c r="F180" s="257">
        <f>'[1]15. Administratíva'!$AG$4</f>
        <v>50000</v>
      </c>
      <c r="G180" s="342">
        <f>'[1]15. Administratíva'!$AH$4</f>
        <v>0</v>
      </c>
      <c r="H180" s="556">
        <f>SUM(I180:K180)</f>
        <v>211179.9500000001</v>
      </c>
      <c r="I180" s="557">
        <f>'[1]15. Administratíva'!$AI$4</f>
        <v>211179.9500000001</v>
      </c>
      <c r="J180" s="557">
        <f>'[1]15. Administratíva'!$AJ$4</f>
        <v>0</v>
      </c>
      <c r="K180" s="558">
        <f>'[1]15. Administratíva'!$AK$4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Administratíva'!$AF$102</f>
        <v>0</v>
      </c>
      <c r="F181" s="257">
        <f>'[1]15. Administratíva'!$AG$102</f>
        <v>0</v>
      </c>
      <c r="G181" s="342">
        <f>'[1]15. Administratíva'!$AH$102</f>
        <v>0</v>
      </c>
      <c r="H181" s="556">
        <f>SUM(I181:K181)</f>
        <v>245736.33</v>
      </c>
      <c r="I181" s="557">
        <f>'[1]15. Administratíva'!$AI$102</f>
        <v>211786.33</v>
      </c>
      <c r="J181" s="557">
        <f>'[1]15. Administratíva'!$AJ$102</f>
        <v>33950</v>
      </c>
      <c r="K181" s="558">
        <f>'[1]15. Administratíva'!$AK$102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1376025</v>
      </c>
      <c r="E182" s="262">
        <f>'[1]15. Administratíva'!$AF$103</f>
        <v>314825</v>
      </c>
      <c r="F182" s="262">
        <f>'[1]15. Administratíva'!$AG$103</f>
        <v>0</v>
      </c>
      <c r="G182" s="685">
        <f>'[1]15. Administratíva'!$AH$103</f>
        <v>1061200</v>
      </c>
      <c r="H182" s="567">
        <f>SUM(I182:K182)</f>
        <v>15151.67</v>
      </c>
      <c r="I182" s="568">
        <f>'[1]15. Administratíva'!$AI$103</f>
        <v>15151.67</v>
      </c>
      <c r="J182" s="568">
        <f>'[1]15. Administratíva'!$AJ$103</f>
        <v>0</v>
      </c>
      <c r="K182" s="569">
        <f>'[1]15. Administratíva'!$AK$103</f>
        <v>0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B4:C5"/>
    <mergeCell ref="D3:G4"/>
    <mergeCell ref="H3:K4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07" t="s">
        <v>393</v>
      </c>
      <c r="B1" s="707"/>
      <c r="C1" s="707"/>
      <c r="D1" s="707"/>
      <c r="E1" s="707"/>
      <c r="F1" s="707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3" t="s">
        <v>132</v>
      </c>
      <c r="E5" s="713"/>
      <c r="F5" s="713"/>
      <c r="G5" s="713"/>
      <c r="H5" s="714" t="s">
        <v>133</v>
      </c>
      <c r="I5" s="714"/>
      <c r="J5" s="714"/>
      <c r="K5" s="714"/>
      <c r="L5" s="708" t="s">
        <v>2</v>
      </c>
      <c r="M5" s="708"/>
      <c r="N5" s="708"/>
      <c r="O5" s="708"/>
      <c r="P5" s="708" t="s">
        <v>391</v>
      </c>
      <c r="Q5" s="708"/>
      <c r="R5" s="708"/>
      <c r="S5" s="708"/>
      <c r="T5" s="708" t="s">
        <v>387</v>
      </c>
      <c r="U5" s="708"/>
      <c r="V5" s="708"/>
      <c r="W5" s="708"/>
    </row>
    <row r="6" spans="1:23" ht="12.75" customHeight="1" thickBot="1" x14ac:dyDescent="0.25">
      <c r="A6" s="61"/>
      <c r="B6" s="710" t="s">
        <v>134</v>
      </c>
      <c r="C6" s="710"/>
      <c r="D6" s="129" t="s">
        <v>135</v>
      </c>
      <c r="E6" s="711" t="s">
        <v>136</v>
      </c>
      <c r="F6" s="711"/>
      <c r="G6" s="711"/>
      <c r="H6" s="129" t="s">
        <v>135</v>
      </c>
      <c r="I6" s="712" t="s">
        <v>137</v>
      </c>
      <c r="J6" s="712"/>
      <c r="K6" s="712"/>
      <c r="L6" s="130" t="s">
        <v>135</v>
      </c>
      <c r="M6" s="709" t="s">
        <v>138</v>
      </c>
      <c r="N6" s="709"/>
      <c r="O6" s="709"/>
      <c r="P6" s="130" t="s">
        <v>135</v>
      </c>
      <c r="Q6" s="709" t="s">
        <v>138</v>
      </c>
      <c r="R6" s="709"/>
      <c r="S6" s="709"/>
      <c r="T6" s="130" t="s">
        <v>135</v>
      </c>
      <c r="U6" s="709" t="s">
        <v>139</v>
      </c>
      <c r="V6" s="709"/>
      <c r="W6" s="709"/>
    </row>
    <row r="7" spans="1:23" ht="24.75" thickBot="1" x14ac:dyDescent="0.25">
      <c r="A7" s="61"/>
      <c r="B7" s="710"/>
      <c r="C7" s="710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5" t="s">
        <v>392</v>
      </c>
      <c r="B1" s="715"/>
      <c r="C1" s="715"/>
      <c r="D1" s="715"/>
      <c r="E1" s="715"/>
      <c r="F1" s="715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3" width="22.140625" style="101" customWidth="1"/>
    <col min="4" max="4" width="15.5703125" style="597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18" t="s">
        <v>624</v>
      </c>
      <c r="B1" s="718"/>
      <c r="C1" s="718"/>
    </row>
    <row r="2" spans="1:3" ht="13.5" thickBot="1" x14ac:dyDescent="0.25"/>
    <row r="3" spans="1:3" ht="36.75" thickBot="1" x14ac:dyDescent="0.3">
      <c r="A3" s="326" t="s">
        <v>401</v>
      </c>
      <c r="B3" s="398" t="s">
        <v>626</v>
      </c>
      <c r="C3" s="398" t="s">
        <v>629</v>
      </c>
    </row>
    <row r="4" spans="1:3" ht="20.25" customHeight="1" x14ac:dyDescent="0.25">
      <c r="A4" s="325" t="s">
        <v>402</v>
      </c>
      <c r="B4" s="399">
        <f>'príjmy '!B3</f>
        <v>28842200</v>
      </c>
      <c r="C4" s="399">
        <f>'príjmy '!C3</f>
        <v>2647459.21</v>
      </c>
    </row>
    <row r="5" spans="1:3" ht="21.75" customHeight="1" x14ac:dyDescent="0.25">
      <c r="A5" s="105" t="s">
        <v>403</v>
      </c>
      <c r="B5" s="400">
        <f>'výdavky '!E6</f>
        <v>28353615</v>
      </c>
      <c r="C5" s="400">
        <f>'výdavky '!I6</f>
        <v>2602550.0500000003</v>
      </c>
    </row>
    <row r="6" spans="1:3" ht="21" customHeight="1" x14ac:dyDescent="0.25">
      <c r="A6" s="105" t="s">
        <v>379</v>
      </c>
      <c r="B6" s="400">
        <f t="shared" ref="B6:C6" si="0">B4-B5</f>
        <v>488585</v>
      </c>
      <c r="C6" s="400">
        <f t="shared" si="0"/>
        <v>44909.159999999683</v>
      </c>
    </row>
    <row r="7" spans="1:3" ht="18" x14ac:dyDescent="0.25">
      <c r="A7" s="105"/>
      <c r="B7" s="400"/>
      <c r="C7" s="400"/>
    </row>
    <row r="8" spans="1:3" ht="21.75" customHeight="1" x14ac:dyDescent="0.25">
      <c r="A8" s="105" t="s">
        <v>396</v>
      </c>
      <c r="B8" s="400">
        <f>'príjmy '!B84</f>
        <v>3211215</v>
      </c>
      <c r="C8" s="400">
        <f>'príjmy '!C84</f>
        <v>5000</v>
      </c>
    </row>
    <row r="9" spans="1:3" ht="21" customHeight="1" x14ac:dyDescent="0.25">
      <c r="A9" s="105" t="s">
        <v>397</v>
      </c>
      <c r="B9" s="400">
        <f>'výdavky '!F6</f>
        <v>3230350</v>
      </c>
      <c r="C9" s="400">
        <f>'výdavky '!J6</f>
        <v>152858.33000000002</v>
      </c>
    </row>
    <row r="10" spans="1:3" ht="21.75" customHeight="1" x14ac:dyDescent="0.25">
      <c r="A10" s="105" t="s">
        <v>379</v>
      </c>
      <c r="B10" s="400">
        <f t="shared" ref="B10:C10" si="1">B8-B9</f>
        <v>-19135</v>
      </c>
      <c r="C10" s="400">
        <f t="shared" si="1"/>
        <v>-147858.33000000002</v>
      </c>
    </row>
    <row r="11" spans="1:3" ht="18" x14ac:dyDescent="0.25">
      <c r="A11" s="105"/>
      <c r="B11" s="400"/>
      <c r="C11" s="400"/>
    </row>
    <row r="12" spans="1:3" ht="22.5" customHeight="1" x14ac:dyDescent="0.25">
      <c r="A12" s="105" t="s">
        <v>398</v>
      </c>
      <c r="B12" s="400">
        <f>'príjmy '!B95</f>
        <v>809750</v>
      </c>
      <c r="C12" s="400">
        <f>'príjmy '!C95</f>
        <v>0</v>
      </c>
    </row>
    <row r="13" spans="1:3" ht="22.5" customHeight="1" x14ac:dyDescent="0.25">
      <c r="A13" s="105" t="s">
        <v>399</v>
      </c>
      <c r="B13" s="400">
        <f>'výdavky '!G6</f>
        <v>1279200</v>
      </c>
      <c r="C13" s="400">
        <f>'výdavky '!K6</f>
        <v>19654.920000000002</v>
      </c>
    </row>
    <row r="14" spans="1:3" ht="18.75" thickBot="1" x14ac:dyDescent="0.3">
      <c r="A14" s="108" t="s">
        <v>379</v>
      </c>
      <c r="B14" s="401">
        <f t="shared" ref="B14:C14" si="2">B12-B13</f>
        <v>-469450</v>
      </c>
      <c r="C14" s="401">
        <f t="shared" si="2"/>
        <v>-19654.920000000002</v>
      </c>
    </row>
    <row r="15" spans="1:3" ht="13.5" thickBot="1" x14ac:dyDescent="0.25">
      <c r="A15" s="111"/>
      <c r="B15" s="338"/>
      <c r="C15" s="338"/>
    </row>
    <row r="16" spans="1:3" ht="22.5" customHeight="1" x14ac:dyDescent="0.3">
      <c r="A16" s="255" t="s">
        <v>130</v>
      </c>
      <c r="B16" s="402">
        <f t="shared" ref="B16:C16" si="3">B4+B8+B12</f>
        <v>32863165</v>
      </c>
      <c r="C16" s="402">
        <f t="shared" si="3"/>
        <v>2652459.21</v>
      </c>
    </row>
    <row r="17" spans="1:3" ht="27.75" customHeight="1" thickBot="1" x14ac:dyDescent="0.35">
      <c r="A17" s="323" t="s">
        <v>383</v>
      </c>
      <c r="B17" s="403">
        <f t="shared" ref="B17:C17" si="4">B5+B9+B13</f>
        <v>32863165</v>
      </c>
      <c r="C17" s="403">
        <f t="shared" si="4"/>
        <v>2775063.3000000003</v>
      </c>
    </row>
    <row r="18" spans="1:3" ht="27" customHeight="1" thickBot="1" x14ac:dyDescent="0.35">
      <c r="A18" s="324" t="s">
        <v>384</v>
      </c>
      <c r="B18" s="404">
        <f t="shared" ref="B18:C18" si="5">B16-B17</f>
        <v>0</v>
      </c>
      <c r="C18" s="404">
        <f t="shared" si="5"/>
        <v>-122604.09000000032</v>
      </c>
    </row>
    <row r="19" spans="1:3" x14ac:dyDescent="0.2">
      <c r="B19" s="338"/>
      <c r="C19" s="338"/>
    </row>
    <row r="20" spans="1:3" ht="13.5" thickBot="1" x14ac:dyDescent="0.25">
      <c r="B20" s="338"/>
      <c r="C20" s="338"/>
    </row>
    <row r="21" spans="1:3" ht="20.25" x14ac:dyDescent="0.3">
      <c r="A21" s="320" t="s">
        <v>423</v>
      </c>
      <c r="B21" s="405">
        <f t="shared" ref="B21:C21" si="6">B4+B8</f>
        <v>32053415</v>
      </c>
      <c r="C21" s="405">
        <f t="shared" si="6"/>
        <v>2652459.21</v>
      </c>
    </row>
    <row r="22" spans="1:3" ht="21" thickBot="1" x14ac:dyDescent="0.35">
      <c r="A22" s="321" t="s">
        <v>424</v>
      </c>
      <c r="B22" s="406">
        <f t="shared" ref="B22:C22" si="7">B5+B9</f>
        <v>31583965</v>
      </c>
      <c r="C22" s="406">
        <f t="shared" si="7"/>
        <v>2755408.3800000004</v>
      </c>
    </row>
    <row r="23" spans="1:3" ht="21" thickBot="1" x14ac:dyDescent="0.35">
      <c r="A23" s="322" t="s">
        <v>410</v>
      </c>
      <c r="B23" s="407">
        <f t="shared" ref="B23:C23" si="8">B21-B22</f>
        <v>469450</v>
      </c>
      <c r="C23" s="407">
        <f t="shared" si="8"/>
        <v>-102949.17000000039</v>
      </c>
    </row>
    <row r="24" spans="1:3" ht="18.75" thickBot="1" x14ac:dyDescent="0.3">
      <c r="A24" s="256"/>
      <c r="B24" s="338"/>
      <c r="C24" s="338"/>
    </row>
    <row r="25" spans="1:3" ht="32.25" thickBot="1" x14ac:dyDescent="0.3">
      <c r="A25" s="505" t="s">
        <v>420</v>
      </c>
      <c r="B25" s="570" t="s">
        <v>626</v>
      </c>
      <c r="C25" s="570" t="s">
        <v>629</v>
      </c>
    </row>
    <row r="26" spans="1:3" ht="18" x14ac:dyDescent="0.25">
      <c r="A26" s="506" t="s">
        <v>5</v>
      </c>
      <c r="B26" s="571">
        <f>'príjmy '!B4</f>
        <v>12060000</v>
      </c>
      <c r="C26" s="571">
        <f>'príjmy '!C4</f>
        <v>941624.9</v>
      </c>
    </row>
    <row r="27" spans="1:3" ht="18" x14ac:dyDescent="0.25">
      <c r="A27" s="507" t="s">
        <v>588</v>
      </c>
      <c r="B27" s="572">
        <f>'príjmy '!B18+'príjmy '!B29+'príjmy '!B52+'príjmy '!B85</f>
        <v>4896500</v>
      </c>
      <c r="C27" s="572">
        <f>'príjmy '!C18+'príjmy '!C29+'príjmy '!C52+'príjmy '!C85</f>
        <v>379418.2</v>
      </c>
    </row>
    <row r="28" spans="1:3" ht="18" x14ac:dyDescent="0.25">
      <c r="A28" s="507" t="s">
        <v>589</v>
      </c>
      <c r="B28" s="572">
        <f>'príjmy '!B61+'príjmy '!B89</f>
        <v>15096915</v>
      </c>
      <c r="C28" s="572">
        <f>'príjmy '!C61+'príjmy '!C89</f>
        <v>1331416.1100000001</v>
      </c>
    </row>
    <row r="29" spans="1:3" ht="18" x14ac:dyDescent="0.25">
      <c r="A29" s="507" t="s">
        <v>590</v>
      </c>
      <c r="B29" s="572">
        <f>'príjmy '!B96+'príjmy '!B97</f>
        <v>239750</v>
      </c>
      <c r="C29" s="572">
        <f>'príjmy '!C96+'príjmy '!C97</f>
        <v>0</v>
      </c>
    </row>
    <row r="30" spans="1:3" ht="18" x14ac:dyDescent="0.25">
      <c r="A30" s="507" t="s">
        <v>591</v>
      </c>
      <c r="B30" s="572">
        <f>'príjmy '!B98+'príjmy '!B99</f>
        <v>570000</v>
      </c>
      <c r="C30" s="572">
        <f>'príjmy '!C98+'príjmy '!C99</f>
        <v>0</v>
      </c>
    </row>
    <row r="31" spans="1:3" ht="18" x14ac:dyDescent="0.25">
      <c r="A31" s="507" t="s">
        <v>592</v>
      </c>
      <c r="B31" s="572">
        <f>B5</f>
        <v>28353615</v>
      </c>
      <c r="C31" s="572">
        <f>C5</f>
        <v>2602550.0500000003</v>
      </c>
    </row>
    <row r="32" spans="1:3" ht="18" x14ac:dyDescent="0.25">
      <c r="A32" s="507" t="s">
        <v>593</v>
      </c>
      <c r="B32" s="572">
        <f t="shared" ref="B32:C32" si="9">B9</f>
        <v>3230350</v>
      </c>
      <c r="C32" s="572">
        <f t="shared" si="9"/>
        <v>152858.33000000002</v>
      </c>
    </row>
    <row r="33" spans="1:15" ht="18.75" thickBot="1" x14ac:dyDescent="0.3">
      <c r="A33" s="508" t="s">
        <v>594</v>
      </c>
      <c r="B33" s="573">
        <f t="shared" ref="B33:C33" si="10">B13</f>
        <v>1279200</v>
      </c>
      <c r="C33" s="573">
        <f t="shared" si="10"/>
        <v>19654.920000000002</v>
      </c>
    </row>
    <row r="34" spans="1:15" ht="13.5" thickBot="1" x14ac:dyDescent="0.25">
      <c r="A34" s="716"/>
      <c r="B34" s="338"/>
      <c r="C34" s="338"/>
    </row>
    <row r="35" spans="1:15" ht="32.25" thickBot="1" x14ac:dyDescent="0.3">
      <c r="A35" s="717"/>
      <c r="B35" s="570" t="s">
        <v>626</v>
      </c>
      <c r="C35" s="570" t="s">
        <v>629</v>
      </c>
    </row>
    <row r="36" spans="1:15" ht="18" x14ac:dyDescent="0.25">
      <c r="A36" s="509" t="s">
        <v>436</v>
      </c>
      <c r="B36" s="574">
        <f t="shared" ref="B36:C36" si="11">B26+B27+B28+B29+B30</f>
        <v>32863165</v>
      </c>
      <c r="C36" s="574">
        <f t="shared" si="11"/>
        <v>2652459.21</v>
      </c>
    </row>
    <row r="37" spans="1:15" ht="18" x14ac:dyDescent="0.25">
      <c r="A37" s="510" t="s">
        <v>437</v>
      </c>
      <c r="B37" s="575">
        <f t="shared" ref="B37:C37" si="12">B31+B32+B33</f>
        <v>32863165</v>
      </c>
      <c r="C37" s="575">
        <f t="shared" si="12"/>
        <v>2775063.3000000003</v>
      </c>
    </row>
    <row r="38" spans="1:15" ht="18.75" thickBot="1" x14ac:dyDescent="0.3">
      <c r="A38" s="511" t="s">
        <v>379</v>
      </c>
      <c r="B38" s="576">
        <f t="shared" ref="B38:C38" si="13">B36-B37</f>
        <v>0</v>
      </c>
      <c r="C38" s="576">
        <f t="shared" si="13"/>
        <v>-122604.09000000032</v>
      </c>
      <c r="E38" s="335"/>
      <c r="F38" s="335"/>
      <c r="G38" s="335"/>
      <c r="H38" s="335"/>
      <c r="I38" s="335"/>
      <c r="J38" s="335"/>
      <c r="K38" s="335"/>
    </row>
    <row r="42" spans="1:15" x14ac:dyDescent="0.2">
      <c r="O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0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selection activeCell="B8" sqref="B8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1" t="s">
        <v>625</v>
      </c>
      <c r="B1" s="721"/>
      <c r="C1" s="721"/>
      <c r="D1" s="721"/>
    </row>
    <row r="2" spans="1:4" s="588" customFormat="1" ht="34.5" customHeight="1" thickBot="1" x14ac:dyDescent="0.35">
      <c r="A2" s="584" t="s">
        <v>582</v>
      </c>
      <c r="B2" s="585" t="s">
        <v>381</v>
      </c>
      <c r="C2" s="586" t="s">
        <v>632</v>
      </c>
      <c r="D2" s="587" t="s">
        <v>633</v>
      </c>
    </row>
    <row r="3" spans="1:4" ht="15.75" x14ac:dyDescent="0.25">
      <c r="A3" s="517" t="s">
        <v>438</v>
      </c>
      <c r="B3" s="579" t="s">
        <v>443</v>
      </c>
      <c r="C3" s="580">
        <v>50000</v>
      </c>
      <c r="D3" s="592"/>
    </row>
    <row r="4" spans="1:4" ht="15.75" x14ac:dyDescent="0.25">
      <c r="A4" s="719" t="s">
        <v>554</v>
      </c>
      <c r="B4" s="579" t="s">
        <v>634</v>
      </c>
      <c r="C4" s="580">
        <v>70000</v>
      </c>
      <c r="D4" s="592"/>
    </row>
    <row r="5" spans="1:4" ht="15.75" x14ac:dyDescent="0.25">
      <c r="A5" s="723"/>
      <c r="B5" s="581" t="s">
        <v>439</v>
      </c>
      <c r="C5" s="582">
        <v>115000</v>
      </c>
      <c r="D5" s="593"/>
    </row>
    <row r="6" spans="1:4" ht="15.75" x14ac:dyDescent="0.25">
      <c r="A6" s="719" t="s">
        <v>440</v>
      </c>
      <c r="B6" s="581" t="s">
        <v>549</v>
      </c>
      <c r="C6" s="582">
        <v>227000</v>
      </c>
      <c r="D6" s="593">
        <v>18908.330000000002</v>
      </c>
    </row>
    <row r="7" spans="1:4" ht="15.75" x14ac:dyDescent="0.25">
      <c r="A7" s="722"/>
      <c r="B7" s="581" t="s">
        <v>609</v>
      </c>
      <c r="C7" s="582">
        <v>1713000</v>
      </c>
      <c r="D7" s="593"/>
    </row>
    <row r="8" spans="1:4" ht="15.75" x14ac:dyDescent="0.25">
      <c r="A8" s="723"/>
      <c r="B8" s="581" t="s">
        <v>635</v>
      </c>
      <c r="C8" s="582">
        <v>12500</v>
      </c>
      <c r="D8" s="593"/>
    </row>
    <row r="9" spans="1:4" ht="15.75" x14ac:dyDescent="0.25">
      <c r="A9" s="722" t="s">
        <v>641</v>
      </c>
      <c r="B9" s="581" t="s">
        <v>621</v>
      </c>
      <c r="C9" s="582">
        <v>550000</v>
      </c>
      <c r="D9" s="593">
        <v>100000</v>
      </c>
    </row>
    <row r="10" spans="1:4" ht="15.75" x14ac:dyDescent="0.25">
      <c r="A10" s="723"/>
      <c r="B10" s="583" t="s">
        <v>604</v>
      </c>
      <c r="C10" s="582">
        <v>30000</v>
      </c>
      <c r="D10" s="593"/>
    </row>
    <row r="11" spans="1:4" ht="15.75" x14ac:dyDescent="0.25">
      <c r="A11" s="719" t="s">
        <v>606</v>
      </c>
      <c r="B11" s="583" t="s">
        <v>639</v>
      </c>
      <c r="C11" s="582">
        <v>27250</v>
      </c>
      <c r="D11" s="593"/>
    </row>
    <row r="12" spans="1:4" ht="15.75" x14ac:dyDescent="0.25">
      <c r="A12" s="722"/>
      <c r="B12" s="583" t="s">
        <v>577</v>
      </c>
      <c r="C12" s="582">
        <v>247000</v>
      </c>
      <c r="D12" s="593"/>
    </row>
    <row r="13" spans="1:4" ht="15.75" x14ac:dyDescent="0.25">
      <c r="A13" s="723"/>
      <c r="B13" s="583" t="s">
        <v>636</v>
      </c>
      <c r="C13" s="582">
        <v>111000</v>
      </c>
      <c r="D13" s="593"/>
    </row>
    <row r="14" spans="1:4" ht="15.75" x14ac:dyDescent="0.25">
      <c r="A14" s="517" t="s">
        <v>613</v>
      </c>
      <c r="B14" s="581" t="s">
        <v>614</v>
      </c>
      <c r="C14" s="582">
        <v>17600</v>
      </c>
      <c r="D14" s="593"/>
    </row>
    <row r="15" spans="1:4" ht="15.75" x14ac:dyDescent="0.25">
      <c r="A15" s="517" t="s">
        <v>595</v>
      </c>
      <c r="B15" s="581" t="s">
        <v>532</v>
      </c>
      <c r="C15" s="582">
        <v>10000</v>
      </c>
      <c r="D15" s="593"/>
    </row>
    <row r="16" spans="1:4" ht="15.75" x14ac:dyDescent="0.25">
      <c r="A16" s="719" t="s">
        <v>612</v>
      </c>
      <c r="B16" s="688" t="s">
        <v>441</v>
      </c>
      <c r="C16" s="582">
        <v>50000</v>
      </c>
      <c r="D16" s="593"/>
    </row>
    <row r="17" spans="1:4" ht="16.5" thickBot="1" x14ac:dyDescent="0.3">
      <c r="A17" s="720"/>
      <c r="B17" s="686" t="s">
        <v>640</v>
      </c>
      <c r="C17" s="687"/>
      <c r="D17" s="818">
        <v>33950</v>
      </c>
    </row>
    <row r="18" spans="1:4" s="339" customFormat="1" ht="19.5" thickBot="1" x14ac:dyDescent="0.35">
      <c r="A18" s="589"/>
      <c r="B18" s="590" t="s">
        <v>442</v>
      </c>
      <c r="C18" s="591">
        <f>SUM(C3:C17)</f>
        <v>3230350</v>
      </c>
      <c r="D18" s="819">
        <f>SUM(D3:D17)</f>
        <v>152858.33000000002</v>
      </c>
    </row>
    <row r="25" spans="1:4" s="336" customFormat="1" ht="15.75" x14ac:dyDescent="0.25">
      <c r="C25" s="518"/>
    </row>
  </sheetData>
  <mergeCells count="6">
    <mergeCell ref="A16:A17"/>
    <mergeCell ref="A1:D1"/>
    <mergeCell ref="A6:A8"/>
    <mergeCell ref="A9:A10"/>
    <mergeCell ref="A4:A5"/>
    <mergeCell ref="A11:A13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1"/>
  <sheetViews>
    <sheetView zoomScale="93" zoomScaleNormal="93" workbookViewId="0">
      <selection sqref="A1:W1"/>
    </sheetView>
  </sheetViews>
  <sheetFormatPr defaultRowHeight="15" x14ac:dyDescent="0.25"/>
  <cols>
    <col min="1" max="1" width="9.140625" style="463"/>
    <col min="2" max="2" width="23.42578125" style="463" bestFit="1" customWidth="1"/>
    <col min="3" max="3" width="11.28515625" style="463" bestFit="1" customWidth="1"/>
    <col min="4" max="4" width="10.28515625" style="463" bestFit="1" customWidth="1"/>
    <col min="5" max="5" width="10.42578125" style="463" customWidth="1"/>
    <col min="6" max="9" width="10" style="463" customWidth="1"/>
    <col min="10" max="10" width="11.28515625" style="463" bestFit="1" customWidth="1"/>
    <col min="11" max="11" width="23.28515625" style="463" bestFit="1" customWidth="1"/>
    <col min="12" max="12" width="9.42578125" style="463" customWidth="1"/>
    <col min="13" max="13" width="9.42578125" style="463" bestFit="1" customWidth="1"/>
    <col min="14" max="14" width="16.85546875" style="463" bestFit="1" customWidth="1"/>
    <col min="15" max="16" width="14.140625" style="463" bestFit="1" customWidth="1"/>
    <col min="17" max="18" width="12.5703125" style="463" bestFit="1" customWidth="1"/>
    <col min="19" max="23" width="13.5703125" style="463" customWidth="1"/>
    <col min="24" max="24" width="9.140625" style="463"/>
  </cols>
  <sheetData>
    <row r="1" spans="1:23" ht="16.5" customHeight="1" thickBot="1" x14ac:dyDescent="0.3">
      <c r="A1" s="778" t="s">
        <v>550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</row>
    <row r="2" spans="1:23" ht="15" customHeight="1" thickBot="1" x14ac:dyDescent="0.3">
      <c r="A2" s="740" t="s">
        <v>461</v>
      </c>
      <c r="B2" s="743" t="s">
        <v>462</v>
      </c>
      <c r="C2" s="807" t="s">
        <v>378</v>
      </c>
      <c r="D2" s="808"/>
      <c r="E2" s="808"/>
      <c r="F2" s="808"/>
      <c r="G2" s="808"/>
      <c r="H2" s="808"/>
      <c r="I2" s="808"/>
      <c r="J2" s="808"/>
      <c r="K2" s="809"/>
      <c r="L2" s="598"/>
      <c r="M2" s="537"/>
      <c r="N2" s="791" t="s">
        <v>464</v>
      </c>
      <c r="O2" s="798" t="s">
        <v>551</v>
      </c>
      <c r="P2" s="799"/>
      <c r="Q2" s="799"/>
      <c r="R2" s="800"/>
      <c r="S2" s="783" t="s">
        <v>552</v>
      </c>
      <c r="T2" s="784"/>
      <c r="U2" s="784"/>
      <c r="V2" s="784"/>
      <c r="W2" s="785"/>
    </row>
    <row r="3" spans="1:23" ht="24.75" customHeight="1" x14ac:dyDescent="0.25">
      <c r="A3" s="741"/>
      <c r="B3" s="744"/>
      <c r="C3" s="746" t="s">
        <v>465</v>
      </c>
      <c r="D3" s="747"/>
      <c r="E3" s="748"/>
      <c r="F3" s="749" t="s">
        <v>466</v>
      </c>
      <c r="G3" s="750"/>
      <c r="H3" s="751"/>
      <c r="I3" s="772" t="s">
        <v>536</v>
      </c>
      <c r="J3" s="752" t="s">
        <v>467</v>
      </c>
      <c r="K3" s="540" t="s">
        <v>468</v>
      </c>
      <c r="L3" s="758" t="s">
        <v>611</v>
      </c>
      <c r="M3" s="812" t="s">
        <v>463</v>
      </c>
      <c r="N3" s="792"/>
      <c r="O3" s="801"/>
      <c r="P3" s="802"/>
      <c r="Q3" s="802"/>
      <c r="R3" s="803"/>
      <c r="S3" s="786"/>
      <c r="T3" s="787"/>
      <c r="U3" s="787"/>
      <c r="V3" s="787"/>
      <c r="W3" s="788"/>
    </row>
    <row r="4" spans="1:23" ht="15.75" thickBot="1" x14ac:dyDescent="0.3">
      <c r="A4" s="741"/>
      <c r="B4" s="744"/>
      <c r="C4" s="755" t="s">
        <v>395</v>
      </c>
      <c r="D4" s="794" t="s">
        <v>469</v>
      </c>
      <c r="E4" s="795"/>
      <c r="F4" s="796" t="s">
        <v>470</v>
      </c>
      <c r="G4" s="770" t="s">
        <v>471</v>
      </c>
      <c r="H4" s="817" t="s">
        <v>535</v>
      </c>
      <c r="I4" s="773"/>
      <c r="J4" s="753"/>
      <c r="K4" s="763" t="s">
        <v>472</v>
      </c>
      <c r="L4" s="759"/>
      <c r="M4" s="813"/>
      <c r="N4" s="792"/>
      <c r="O4" s="801"/>
      <c r="P4" s="802"/>
      <c r="Q4" s="802"/>
      <c r="R4" s="803"/>
      <c r="S4" s="780"/>
      <c r="T4" s="781"/>
      <c r="U4" s="781"/>
      <c r="V4" s="781"/>
      <c r="W4" s="782"/>
    </row>
    <row r="5" spans="1:23" ht="43.5" customHeight="1" x14ac:dyDescent="0.25">
      <c r="A5" s="741"/>
      <c r="B5" s="744"/>
      <c r="C5" s="756"/>
      <c r="D5" s="766" t="s">
        <v>473</v>
      </c>
      <c r="E5" s="768" t="s">
        <v>474</v>
      </c>
      <c r="F5" s="796"/>
      <c r="G5" s="770"/>
      <c r="H5" s="770"/>
      <c r="I5" s="773"/>
      <c r="J5" s="753"/>
      <c r="K5" s="764"/>
      <c r="L5" s="759"/>
      <c r="M5" s="813"/>
      <c r="N5" s="792"/>
      <c r="O5" s="452" t="s">
        <v>135</v>
      </c>
      <c r="P5" s="804" t="s">
        <v>638</v>
      </c>
      <c r="Q5" s="805"/>
      <c r="R5" s="806"/>
      <c r="S5" s="464" t="s">
        <v>572</v>
      </c>
      <c r="T5" s="465" t="s">
        <v>573</v>
      </c>
      <c r="U5" s="466" t="s">
        <v>541</v>
      </c>
      <c r="V5" s="603"/>
      <c r="W5" s="603" t="s">
        <v>542</v>
      </c>
    </row>
    <row r="6" spans="1:23" ht="15" customHeight="1" thickBot="1" x14ac:dyDescent="0.3">
      <c r="A6" s="742"/>
      <c r="B6" s="745"/>
      <c r="C6" s="757"/>
      <c r="D6" s="767"/>
      <c r="E6" s="769"/>
      <c r="F6" s="797"/>
      <c r="G6" s="771"/>
      <c r="H6" s="771"/>
      <c r="I6" s="774"/>
      <c r="J6" s="754"/>
      <c r="K6" s="765"/>
      <c r="L6" s="760"/>
      <c r="M6" s="814"/>
      <c r="N6" s="793"/>
      <c r="O6" s="451" t="s">
        <v>637</v>
      </c>
      <c r="P6" s="455" t="s">
        <v>141</v>
      </c>
      <c r="Q6" s="446" t="s">
        <v>142</v>
      </c>
      <c r="R6" s="456" t="s">
        <v>546</v>
      </c>
      <c r="S6" s="780" t="s">
        <v>141</v>
      </c>
      <c r="T6" s="781"/>
      <c r="U6" s="782"/>
      <c r="V6" s="467" t="s">
        <v>547</v>
      </c>
      <c r="W6" s="468" t="s">
        <v>548</v>
      </c>
    </row>
    <row r="7" spans="1:23" ht="15.75" thickBot="1" x14ac:dyDescent="0.3">
      <c r="A7" s="416" t="s">
        <v>475</v>
      </c>
      <c r="B7" s="494"/>
      <c r="C7" s="432">
        <f>C9+C18+C25+C52</f>
        <v>10400000</v>
      </c>
      <c r="D7" s="417">
        <f>D18+D52+D9</f>
        <v>9000000</v>
      </c>
      <c r="E7" s="433">
        <f>E9+E18+E25+E52</f>
        <v>1400000</v>
      </c>
      <c r="F7" s="432">
        <f>F9+F18+F25+F8+F52</f>
        <v>2574960</v>
      </c>
      <c r="G7" s="417">
        <f>G9+G18+G25+G52</f>
        <v>860000</v>
      </c>
      <c r="H7" s="594">
        <f>H9+H18+H52</f>
        <v>500000</v>
      </c>
      <c r="I7" s="433">
        <f>I9+I18+I52</f>
        <v>780000</v>
      </c>
      <c r="J7" s="531">
        <f>J9+J18+J25+J52+J8</f>
        <v>15114960</v>
      </c>
      <c r="K7" s="531">
        <f>K9+K18+K25</f>
        <v>11357553</v>
      </c>
      <c r="L7" s="599">
        <f>L9+L18+L25</f>
        <v>0</v>
      </c>
      <c r="M7" s="433">
        <f>M9+M18+M25+M52</f>
        <v>580000</v>
      </c>
      <c r="N7" s="424">
        <f>N9+N18+N25+N52+N8</f>
        <v>15694960</v>
      </c>
      <c r="O7" s="410">
        <f>O9+O18+O25+O29+O51+O52+O53</f>
        <v>14639323</v>
      </c>
      <c r="P7" s="418">
        <f>P9+P18+P25+P29+P51+P53</f>
        <v>14639323</v>
      </c>
      <c r="Q7" s="419">
        <f>Q9+Q18+Q25+Q29+Q51</f>
        <v>0</v>
      </c>
      <c r="R7" s="453"/>
      <c r="S7" s="418">
        <f>S9+S18+S25</f>
        <v>632400</v>
      </c>
      <c r="T7" s="419">
        <f>T9+T18+T25</f>
        <v>0</v>
      </c>
      <c r="U7" s="453">
        <f>U9+U18+U25</f>
        <v>489185</v>
      </c>
      <c r="V7" s="410"/>
      <c r="W7" s="410">
        <f>W9+W18+W25</f>
        <v>0</v>
      </c>
    </row>
    <row r="8" spans="1:23" ht="15.75" thickBot="1" x14ac:dyDescent="0.3">
      <c r="A8" s="412" t="s">
        <v>476</v>
      </c>
      <c r="B8" s="495" t="s">
        <v>477</v>
      </c>
      <c r="C8" s="503"/>
      <c r="D8" s="413"/>
      <c r="E8" s="524"/>
      <c r="F8" s="521">
        <v>6000</v>
      </c>
      <c r="G8" s="544"/>
      <c r="H8" s="543"/>
      <c r="I8" s="522"/>
      <c r="J8" s="532">
        <f>F8</f>
        <v>6000</v>
      </c>
      <c r="K8" s="541"/>
      <c r="L8" s="600"/>
      <c r="M8" s="542"/>
      <c r="N8" s="425">
        <f>J8</f>
        <v>6000</v>
      </c>
      <c r="O8" s="449"/>
      <c r="P8" s="414"/>
      <c r="Q8" s="415"/>
      <c r="R8" s="457"/>
      <c r="S8" s="469"/>
      <c r="T8" s="470"/>
      <c r="U8" s="471"/>
      <c r="V8" s="472"/>
      <c r="W8" s="472"/>
    </row>
    <row r="9" spans="1:23" ht="15.75" thickBot="1" x14ac:dyDescent="0.3">
      <c r="A9" s="376" t="s">
        <v>478</v>
      </c>
      <c r="B9" s="496" t="s">
        <v>479</v>
      </c>
      <c r="C9" s="434">
        <f>C10+C11+C12+C13+C14+C15+C16+C17</f>
        <v>2621000</v>
      </c>
      <c r="D9" s="434">
        <f>D10+D11+D12+D13+D14+D15+D16+D17</f>
        <v>2340500</v>
      </c>
      <c r="E9" s="525">
        <f t="shared" ref="E9:Q9" si="0">E10+E11+E12+E13+E14+E15+E16+E17</f>
        <v>280500</v>
      </c>
      <c r="F9" s="434">
        <f>F10+F11+F12+F13+F14+F15+F16+F17</f>
        <v>401000</v>
      </c>
      <c r="G9" s="596">
        <f t="shared" si="0"/>
        <v>217640</v>
      </c>
      <c r="H9" s="595">
        <f t="shared" si="0"/>
        <v>211085</v>
      </c>
      <c r="I9" s="435">
        <f t="shared" si="0"/>
        <v>72740</v>
      </c>
      <c r="J9" s="525">
        <f>J10+J11+J12+J13+J14+J15+J16+J17</f>
        <v>3523465</v>
      </c>
      <c r="K9" s="526">
        <f>K10+K11+K12+K13+K14+K15+K16+K17</f>
        <v>2741500</v>
      </c>
      <c r="L9" s="526">
        <f>SUM(L10:L17)</f>
        <v>0</v>
      </c>
      <c r="M9" s="435">
        <f t="shared" si="0"/>
        <v>0</v>
      </c>
      <c r="N9" s="426">
        <f t="shared" si="0"/>
        <v>3523465</v>
      </c>
      <c r="O9" s="411">
        <f t="shared" si="0"/>
        <v>2656000</v>
      </c>
      <c r="P9" s="377">
        <f t="shared" si="0"/>
        <v>2656000</v>
      </c>
      <c r="Q9" s="378">
        <f t="shared" si="0"/>
        <v>0</v>
      </c>
      <c r="R9" s="454"/>
      <c r="S9" s="377">
        <f>SUM(S10:S17)</f>
        <v>167000</v>
      </c>
      <c r="T9" s="378">
        <f>SUM(T10:T17)</f>
        <v>0</v>
      </c>
      <c r="U9" s="454">
        <f>SUM(U10:U17)</f>
        <v>211085</v>
      </c>
      <c r="V9" s="411"/>
      <c r="W9" s="411">
        <f>SUM(W10:W17)</f>
        <v>0</v>
      </c>
    </row>
    <row r="10" spans="1:23" x14ac:dyDescent="0.25">
      <c r="A10" s="606" t="s">
        <v>480</v>
      </c>
      <c r="B10" s="607" t="s">
        <v>481</v>
      </c>
      <c r="C10" s="608">
        <f>E10+D10</f>
        <v>290877</v>
      </c>
      <c r="D10" s="609">
        <v>269300</v>
      </c>
      <c r="E10" s="610">
        <v>21577</v>
      </c>
      <c r="F10" s="439">
        <f>42600+4000</f>
        <v>46600</v>
      </c>
      <c r="G10" s="380">
        <v>17200</v>
      </c>
      <c r="H10" s="379">
        <v>24560</v>
      </c>
      <c r="I10" s="642">
        <v>8500</v>
      </c>
      <c r="J10" s="533">
        <f>C10+F10+G10+H10+I10</f>
        <v>387737</v>
      </c>
      <c r="K10" s="681">
        <f>F10+D10</f>
        <v>315900</v>
      </c>
      <c r="L10" s="612"/>
      <c r="M10" s="610"/>
      <c r="N10" s="380">
        <f t="shared" ref="N10:N17" si="1">J10+M10</f>
        <v>387737</v>
      </c>
      <c r="O10" s="613">
        <f>P10+Q10</f>
        <v>315900</v>
      </c>
      <c r="P10" s="614">
        <f t="shared" ref="P10:P16" si="2">K10</f>
        <v>315900</v>
      </c>
      <c r="Q10" s="383"/>
      <c r="R10" s="615"/>
      <c r="S10" s="614">
        <v>17200</v>
      </c>
      <c r="T10" s="381"/>
      <c r="U10" s="383">
        <v>24560</v>
      </c>
      <c r="V10" s="613"/>
      <c r="W10" s="615"/>
    </row>
    <row r="11" spans="1:23" x14ac:dyDescent="0.25">
      <c r="A11" s="616" t="s">
        <v>482</v>
      </c>
      <c r="B11" s="617" t="s">
        <v>483</v>
      </c>
      <c r="C11" s="618">
        <f t="shared" ref="C11:C17" si="3">E11+D11</f>
        <v>424407</v>
      </c>
      <c r="D11" s="382">
        <v>379130</v>
      </c>
      <c r="E11" s="437">
        <v>45277</v>
      </c>
      <c r="F11" s="436">
        <f>85700+10000</f>
        <v>95700</v>
      </c>
      <c r="G11" s="427">
        <v>47940</v>
      </c>
      <c r="H11" s="379">
        <v>42340</v>
      </c>
      <c r="I11" s="642">
        <v>12350</v>
      </c>
      <c r="J11" s="533">
        <f t="shared" ref="J11:J16" si="4">C11+F11+G11+H11+I11</f>
        <v>622737</v>
      </c>
      <c r="K11" s="534">
        <f t="shared" ref="K11:K17" si="5">F11+D11</f>
        <v>474830</v>
      </c>
      <c r="L11" s="527"/>
      <c r="M11" s="437"/>
      <c r="N11" s="380">
        <f t="shared" si="1"/>
        <v>622737</v>
      </c>
      <c r="O11" s="620">
        <f t="shared" ref="O11:O17" si="6">P11+Q11</f>
        <v>474830</v>
      </c>
      <c r="P11" s="621">
        <f>K11</f>
        <v>474830</v>
      </c>
      <c r="Q11" s="383"/>
      <c r="R11" s="622"/>
      <c r="S11" s="621">
        <v>35700</v>
      </c>
      <c r="T11" s="383"/>
      <c r="U11" s="383">
        <v>42340</v>
      </c>
      <c r="V11" s="620"/>
      <c r="W11" s="622"/>
    </row>
    <row r="12" spans="1:23" x14ac:dyDescent="0.25">
      <c r="A12" s="616" t="s">
        <v>484</v>
      </c>
      <c r="B12" s="617" t="s">
        <v>485</v>
      </c>
      <c r="C12" s="618">
        <f t="shared" si="3"/>
        <v>719446</v>
      </c>
      <c r="D12" s="382">
        <v>638400</v>
      </c>
      <c r="E12" s="437">
        <v>81046</v>
      </c>
      <c r="F12" s="436">
        <f>83600+9000</f>
        <v>92600</v>
      </c>
      <c r="G12" s="427">
        <v>45600</v>
      </c>
      <c r="H12" s="379">
        <v>55360</v>
      </c>
      <c r="I12" s="642">
        <v>25050</v>
      </c>
      <c r="J12" s="533">
        <f t="shared" si="4"/>
        <v>938056</v>
      </c>
      <c r="K12" s="534">
        <f t="shared" si="5"/>
        <v>731000</v>
      </c>
      <c r="L12" s="527"/>
      <c r="M12" s="437"/>
      <c r="N12" s="380">
        <f>J12+M12+L12</f>
        <v>938056</v>
      </c>
      <c r="O12" s="620">
        <f t="shared" si="6"/>
        <v>731000</v>
      </c>
      <c r="P12" s="621">
        <f t="shared" si="2"/>
        <v>731000</v>
      </c>
      <c r="Q12" s="383"/>
      <c r="R12" s="622"/>
      <c r="S12" s="621">
        <v>45600</v>
      </c>
      <c r="T12" s="383"/>
      <c r="U12" s="383">
        <v>55360</v>
      </c>
      <c r="V12" s="620"/>
      <c r="W12" s="622"/>
    </row>
    <row r="13" spans="1:23" x14ac:dyDescent="0.25">
      <c r="A13" s="616" t="s">
        <v>486</v>
      </c>
      <c r="B13" s="617" t="s">
        <v>487</v>
      </c>
      <c r="C13" s="618">
        <f t="shared" si="3"/>
        <v>0</v>
      </c>
      <c r="D13" s="382"/>
      <c r="E13" s="437">
        <v>0</v>
      </c>
      <c r="F13" s="436">
        <v>0</v>
      </c>
      <c r="G13" s="427">
        <v>0</v>
      </c>
      <c r="H13" s="379">
        <f t="shared" ref="H13" si="7">U13+W13</f>
        <v>0</v>
      </c>
      <c r="I13" s="642"/>
      <c r="J13" s="533">
        <f t="shared" si="4"/>
        <v>0</v>
      </c>
      <c r="K13" s="534">
        <f t="shared" si="5"/>
        <v>0</v>
      </c>
      <c r="L13" s="527"/>
      <c r="M13" s="437"/>
      <c r="N13" s="380">
        <f t="shared" si="1"/>
        <v>0</v>
      </c>
      <c r="O13" s="623">
        <f t="shared" si="6"/>
        <v>0</v>
      </c>
      <c r="P13" s="621">
        <f t="shared" si="2"/>
        <v>0</v>
      </c>
      <c r="Q13" s="383"/>
      <c r="R13" s="622"/>
      <c r="S13" s="621"/>
      <c r="T13" s="383"/>
      <c r="U13" s="383"/>
      <c r="V13" s="620"/>
      <c r="W13" s="622"/>
    </row>
    <row r="14" spans="1:23" x14ac:dyDescent="0.25">
      <c r="A14" s="616" t="s">
        <v>488</v>
      </c>
      <c r="B14" s="617" t="s">
        <v>489</v>
      </c>
      <c r="C14" s="618">
        <f t="shared" si="3"/>
        <v>327241</v>
      </c>
      <c r="D14" s="382">
        <v>298380</v>
      </c>
      <c r="E14" s="437">
        <v>28861</v>
      </c>
      <c r="F14" s="436">
        <f>55300+5000</f>
        <v>60300</v>
      </c>
      <c r="G14" s="427">
        <v>22800</v>
      </c>
      <c r="H14" s="379">
        <v>31710</v>
      </c>
      <c r="I14" s="642">
        <v>7770</v>
      </c>
      <c r="J14" s="533">
        <f t="shared" si="4"/>
        <v>449821</v>
      </c>
      <c r="K14" s="534">
        <f t="shared" si="5"/>
        <v>358680</v>
      </c>
      <c r="L14" s="527"/>
      <c r="M14" s="437"/>
      <c r="N14" s="380">
        <f t="shared" si="1"/>
        <v>449821</v>
      </c>
      <c r="O14" s="620">
        <f t="shared" si="6"/>
        <v>358680</v>
      </c>
      <c r="P14" s="621">
        <f t="shared" si="2"/>
        <v>358680</v>
      </c>
      <c r="Q14" s="383"/>
      <c r="R14" s="622"/>
      <c r="S14" s="621">
        <v>22800</v>
      </c>
      <c r="T14" s="383"/>
      <c r="U14" s="383">
        <v>31710</v>
      </c>
      <c r="V14" s="620"/>
      <c r="W14" s="622"/>
    </row>
    <row r="15" spans="1:23" x14ac:dyDescent="0.25">
      <c r="A15" s="616" t="s">
        <v>490</v>
      </c>
      <c r="B15" s="617" t="s">
        <v>491</v>
      </c>
      <c r="C15" s="618">
        <f t="shared" si="3"/>
        <v>375214</v>
      </c>
      <c r="D15" s="382">
        <v>324510</v>
      </c>
      <c r="E15" s="437">
        <v>50704</v>
      </c>
      <c r="F15" s="436">
        <f>54400+4500</f>
        <v>58900</v>
      </c>
      <c r="G15" s="427">
        <v>62900</v>
      </c>
      <c r="H15" s="379">
        <v>30615</v>
      </c>
      <c r="I15" s="642">
        <v>8470</v>
      </c>
      <c r="J15" s="533">
        <f t="shared" si="4"/>
        <v>536099</v>
      </c>
      <c r="K15" s="534">
        <f t="shared" si="5"/>
        <v>383410</v>
      </c>
      <c r="L15" s="527"/>
      <c r="M15" s="437"/>
      <c r="N15" s="380">
        <f t="shared" si="1"/>
        <v>536099</v>
      </c>
      <c r="O15" s="620">
        <f t="shared" si="6"/>
        <v>383410</v>
      </c>
      <c r="P15" s="621">
        <f t="shared" si="2"/>
        <v>383410</v>
      </c>
      <c r="Q15" s="383"/>
      <c r="R15" s="622"/>
      <c r="S15" s="621">
        <v>24500</v>
      </c>
      <c r="T15" s="383"/>
      <c r="U15" s="383">
        <v>30615</v>
      </c>
      <c r="V15" s="620"/>
      <c r="W15" s="622"/>
    </row>
    <row r="16" spans="1:23" x14ac:dyDescent="0.25">
      <c r="A16" s="624" t="s">
        <v>492</v>
      </c>
      <c r="B16" s="625" t="s">
        <v>493</v>
      </c>
      <c r="C16" s="618">
        <f t="shared" si="3"/>
        <v>398315</v>
      </c>
      <c r="D16" s="384">
        <v>345280</v>
      </c>
      <c r="E16" s="441">
        <v>53035</v>
      </c>
      <c r="F16" s="438">
        <f>43400+3500</f>
        <v>46900</v>
      </c>
      <c r="G16" s="429">
        <v>21200</v>
      </c>
      <c r="H16" s="379">
        <v>26500</v>
      </c>
      <c r="I16" s="643">
        <v>10600</v>
      </c>
      <c r="J16" s="533">
        <f t="shared" si="4"/>
        <v>503515</v>
      </c>
      <c r="K16" s="534">
        <f t="shared" si="5"/>
        <v>392180</v>
      </c>
      <c r="L16" s="528"/>
      <c r="M16" s="437"/>
      <c r="N16" s="380">
        <f t="shared" si="1"/>
        <v>503515</v>
      </c>
      <c r="O16" s="620">
        <f t="shared" si="6"/>
        <v>392180</v>
      </c>
      <c r="P16" s="621">
        <f t="shared" si="2"/>
        <v>392180</v>
      </c>
      <c r="Q16" s="383"/>
      <c r="R16" s="622"/>
      <c r="S16" s="621">
        <v>21200</v>
      </c>
      <c r="T16" s="383"/>
      <c r="U16" s="383">
        <v>26500</v>
      </c>
      <c r="V16" s="620"/>
      <c r="W16" s="622"/>
    </row>
    <row r="17" spans="1:27" ht="15.75" thickBot="1" x14ac:dyDescent="0.3">
      <c r="A17" s="624" t="s">
        <v>494</v>
      </c>
      <c r="B17" s="625" t="s">
        <v>495</v>
      </c>
      <c r="C17" s="680">
        <f t="shared" si="3"/>
        <v>85500</v>
      </c>
      <c r="D17" s="384">
        <v>85500</v>
      </c>
      <c r="E17" s="441">
        <v>0</v>
      </c>
      <c r="F17" s="438">
        <v>0</v>
      </c>
      <c r="G17" s="627">
        <v>0</v>
      </c>
      <c r="H17" s="626"/>
      <c r="I17" s="678"/>
      <c r="J17" s="533">
        <f>C17+F17+G17+H17</f>
        <v>85500</v>
      </c>
      <c r="K17" s="529">
        <f t="shared" si="5"/>
        <v>85500</v>
      </c>
      <c r="L17" s="629"/>
      <c r="M17" s="628"/>
      <c r="N17" s="380">
        <f t="shared" si="1"/>
        <v>85500</v>
      </c>
      <c r="O17" s="630">
        <f t="shared" si="6"/>
        <v>0</v>
      </c>
      <c r="P17" s="631"/>
      <c r="Q17" s="375"/>
      <c r="R17" s="632"/>
      <c r="S17" s="633"/>
      <c r="T17" s="634"/>
      <c r="U17" s="635"/>
      <c r="V17" s="636"/>
      <c r="W17" s="636"/>
    </row>
    <row r="18" spans="1:27" ht="15.75" thickBot="1" x14ac:dyDescent="0.3">
      <c r="A18" s="385" t="s">
        <v>496</v>
      </c>
      <c r="B18" s="497" t="s">
        <v>497</v>
      </c>
      <c r="C18" s="377">
        <f t="shared" ref="C18:K18" si="8">C19+C20+C21+C22+C23+C24</f>
        <v>7507628</v>
      </c>
      <c r="D18" s="378">
        <f t="shared" si="8"/>
        <v>6478093</v>
      </c>
      <c r="E18" s="637">
        <f t="shared" si="8"/>
        <v>1029535</v>
      </c>
      <c r="F18" s="377">
        <f t="shared" si="8"/>
        <v>1065090</v>
      </c>
      <c r="G18" s="378">
        <f t="shared" si="8"/>
        <v>389900</v>
      </c>
      <c r="H18" s="638">
        <f t="shared" si="8"/>
        <v>278100</v>
      </c>
      <c r="I18" s="637">
        <f t="shared" si="8"/>
        <v>694770</v>
      </c>
      <c r="J18" s="411">
        <f>J19+J20+J21+J22+J23+J24</f>
        <v>9935488</v>
      </c>
      <c r="K18" s="454">
        <f t="shared" si="8"/>
        <v>7543183</v>
      </c>
      <c r="L18" s="454">
        <f>SUM(L19:L24)</f>
        <v>0</v>
      </c>
      <c r="M18" s="637">
        <f>M19+M20+M21+M22+M23+M24</f>
        <v>550000</v>
      </c>
      <c r="N18" s="639">
        <f>N19+N20+N21+N22+N23+N24</f>
        <v>10485488</v>
      </c>
      <c r="O18" s="411">
        <f>O19+O20+O21+O22+O23+O24</f>
        <v>7543183</v>
      </c>
      <c r="P18" s="377">
        <f>P19+P20+P21+P22+P23+P24</f>
        <v>7543183</v>
      </c>
      <c r="Q18" s="378">
        <f>Q19+Q20+Q21+Q22+Q23+Q24</f>
        <v>0</v>
      </c>
      <c r="R18" s="454"/>
      <c r="S18" s="377">
        <f>SUM(S19:S24)</f>
        <v>275400</v>
      </c>
      <c r="T18" s="378">
        <f>SUM(T19:T24)</f>
        <v>0</v>
      </c>
      <c r="U18" s="454">
        <f>SUM(U19:U24)</f>
        <v>278100</v>
      </c>
      <c r="V18" s="411"/>
      <c r="W18" s="411">
        <f>SUM(W19:W24)</f>
        <v>0</v>
      </c>
    </row>
    <row r="19" spans="1:27" x14ac:dyDescent="0.25">
      <c r="A19" s="606" t="s">
        <v>498</v>
      </c>
      <c r="B19" s="607" t="s">
        <v>499</v>
      </c>
      <c r="C19" s="640">
        <f t="shared" ref="C19:C24" si="9">D19+E19</f>
        <v>815154</v>
      </c>
      <c r="D19" s="609">
        <v>701078</v>
      </c>
      <c r="E19" s="641">
        <v>114076</v>
      </c>
      <c r="F19" s="439">
        <v>83480</v>
      </c>
      <c r="G19" s="642">
        <v>33400</v>
      </c>
      <c r="H19" s="379">
        <v>38000</v>
      </c>
      <c r="I19" s="642">
        <v>54000</v>
      </c>
      <c r="J19" s="533">
        <f t="shared" ref="J19:J24" si="10">C19+F19+G19+H19+I19</f>
        <v>1024034</v>
      </c>
      <c r="K19" s="529">
        <f t="shared" ref="K19:K24" si="11">D19+F19</f>
        <v>784558</v>
      </c>
      <c r="L19" s="529"/>
      <c r="M19" s="440">
        <v>550000</v>
      </c>
      <c r="N19" s="380">
        <f t="shared" ref="N19:N24" si="12">J19+M19</f>
        <v>1574034</v>
      </c>
      <c r="O19" s="613">
        <f t="shared" ref="O19:O24" si="13">P19+Q19</f>
        <v>784558</v>
      </c>
      <c r="P19" s="614">
        <f t="shared" ref="P19:P24" si="14">K19</f>
        <v>784558</v>
      </c>
      <c r="Q19" s="381"/>
      <c r="R19" s="615"/>
      <c r="S19" s="614">
        <v>23600</v>
      </c>
      <c r="T19" s="381"/>
      <c r="U19" s="383">
        <v>38000</v>
      </c>
      <c r="V19" s="613"/>
      <c r="W19" s="622"/>
    </row>
    <row r="20" spans="1:27" x14ac:dyDescent="0.25">
      <c r="A20" s="616" t="s">
        <v>500</v>
      </c>
      <c r="B20" s="617" t="s">
        <v>501</v>
      </c>
      <c r="C20" s="436">
        <f t="shared" si="9"/>
        <v>1080652</v>
      </c>
      <c r="D20" s="382">
        <v>937430</v>
      </c>
      <c r="E20" s="643">
        <v>143222</v>
      </c>
      <c r="F20" s="436">
        <v>162270</v>
      </c>
      <c r="G20" s="643">
        <v>37200</v>
      </c>
      <c r="H20" s="379">
        <v>56000</v>
      </c>
      <c r="I20" s="642">
        <v>136070</v>
      </c>
      <c r="J20" s="533">
        <f t="shared" si="10"/>
        <v>1472192</v>
      </c>
      <c r="K20" s="527">
        <f t="shared" si="11"/>
        <v>1099700</v>
      </c>
      <c r="L20" s="527"/>
      <c r="M20" s="437"/>
      <c r="N20" s="380">
        <f t="shared" si="12"/>
        <v>1472192</v>
      </c>
      <c r="O20" s="620">
        <f t="shared" si="13"/>
        <v>1099700</v>
      </c>
      <c r="P20" s="621">
        <f t="shared" si="14"/>
        <v>1099700</v>
      </c>
      <c r="Q20" s="381"/>
      <c r="R20" s="615"/>
      <c r="S20" s="621">
        <v>37200</v>
      </c>
      <c r="T20" s="383"/>
      <c r="U20" s="383">
        <v>56000</v>
      </c>
      <c r="V20" s="620"/>
      <c r="W20" s="622"/>
    </row>
    <row r="21" spans="1:27" x14ac:dyDescent="0.25">
      <c r="A21" s="616" t="s">
        <v>502</v>
      </c>
      <c r="B21" s="617" t="s">
        <v>503</v>
      </c>
      <c r="C21" s="436">
        <f t="shared" si="9"/>
        <v>1901353</v>
      </c>
      <c r="D21" s="382">
        <v>1657886</v>
      </c>
      <c r="E21" s="643">
        <v>243467</v>
      </c>
      <c r="F21" s="436">
        <v>290040</v>
      </c>
      <c r="G21" s="643">
        <v>85800</v>
      </c>
      <c r="H21" s="379">
        <v>59100</v>
      </c>
      <c r="I21" s="642">
        <v>137000</v>
      </c>
      <c r="J21" s="533">
        <f t="shared" si="10"/>
        <v>2473293</v>
      </c>
      <c r="K21" s="527">
        <f t="shared" si="11"/>
        <v>1947926</v>
      </c>
      <c r="L21" s="527"/>
      <c r="M21" s="437"/>
      <c r="N21" s="380">
        <f t="shared" si="12"/>
        <v>2473293</v>
      </c>
      <c r="O21" s="620">
        <f t="shared" si="13"/>
        <v>1947926</v>
      </c>
      <c r="P21" s="621">
        <f t="shared" si="14"/>
        <v>1947926</v>
      </c>
      <c r="Q21" s="381"/>
      <c r="R21" s="615"/>
      <c r="S21" s="621">
        <v>59600</v>
      </c>
      <c r="T21" s="383"/>
      <c r="U21" s="383">
        <v>59100</v>
      </c>
      <c r="V21" s="620"/>
      <c r="W21" s="622"/>
    </row>
    <row r="22" spans="1:27" x14ac:dyDescent="0.25">
      <c r="A22" s="616" t="s">
        <v>504</v>
      </c>
      <c r="B22" s="617" t="s">
        <v>505</v>
      </c>
      <c r="C22" s="436">
        <f t="shared" si="9"/>
        <v>1626134</v>
      </c>
      <c r="D22" s="382">
        <v>1388250</v>
      </c>
      <c r="E22" s="643">
        <v>237884</v>
      </c>
      <c r="F22" s="436">
        <v>248600</v>
      </c>
      <c r="G22" s="643">
        <v>147300</v>
      </c>
      <c r="H22" s="379">
        <v>30000</v>
      </c>
      <c r="I22" s="642">
        <v>170000</v>
      </c>
      <c r="J22" s="533">
        <f t="shared" si="10"/>
        <v>2222034</v>
      </c>
      <c r="K22" s="527">
        <f t="shared" si="11"/>
        <v>1636850</v>
      </c>
      <c r="L22" s="527"/>
      <c r="M22" s="437"/>
      <c r="N22" s="380">
        <f t="shared" si="12"/>
        <v>2222034</v>
      </c>
      <c r="O22" s="620">
        <f t="shared" si="13"/>
        <v>1636850</v>
      </c>
      <c r="P22" s="621">
        <f t="shared" si="14"/>
        <v>1636850</v>
      </c>
      <c r="Q22" s="381"/>
      <c r="R22" s="615"/>
      <c r="S22" s="621">
        <v>95000</v>
      </c>
      <c r="T22" s="383"/>
      <c r="U22" s="383">
        <v>30000</v>
      </c>
      <c r="V22" s="620"/>
      <c r="W22" s="622"/>
    </row>
    <row r="23" spans="1:27" x14ac:dyDescent="0.25">
      <c r="A23" s="616" t="s">
        <v>506</v>
      </c>
      <c r="B23" s="617" t="s">
        <v>507</v>
      </c>
      <c r="C23" s="436">
        <f t="shared" si="9"/>
        <v>1318112</v>
      </c>
      <c r="D23" s="382">
        <v>1100460</v>
      </c>
      <c r="E23" s="643">
        <v>217652</v>
      </c>
      <c r="F23" s="436">
        <v>213200</v>
      </c>
      <c r="G23" s="643">
        <v>65700</v>
      </c>
      <c r="H23" s="379">
        <v>95000</v>
      </c>
      <c r="I23" s="642">
        <v>137700</v>
      </c>
      <c r="J23" s="533">
        <f t="shared" si="10"/>
        <v>1829712</v>
      </c>
      <c r="K23" s="527">
        <f t="shared" si="11"/>
        <v>1313660</v>
      </c>
      <c r="L23" s="527"/>
      <c r="M23" s="437"/>
      <c r="N23" s="380">
        <f t="shared" si="12"/>
        <v>1829712</v>
      </c>
      <c r="O23" s="620">
        <f t="shared" si="13"/>
        <v>1313660</v>
      </c>
      <c r="P23" s="621">
        <f t="shared" si="14"/>
        <v>1313660</v>
      </c>
      <c r="Q23" s="383">
        <f>M23</f>
        <v>0</v>
      </c>
      <c r="R23" s="622"/>
      <c r="S23" s="621">
        <v>39500</v>
      </c>
      <c r="T23" s="383"/>
      <c r="U23" s="383">
        <v>95000</v>
      </c>
      <c r="V23" s="620"/>
      <c r="W23" s="622"/>
      <c r="AA23" s="1"/>
    </row>
    <row r="24" spans="1:27" ht="15.75" thickBot="1" x14ac:dyDescent="0.3">
      <c r="A24" s="624" t="s">
        <v>508</v>
      </c>
      <c r="B24" s="625" t="s">
        <v>509</v>
      </c>
      <c r="C24" s="644">
        <f t="shared" si="9"/>
        <v>766223</v>
      </c>
      <c r="D24" s="627">
        <v>692989</v>
      </c>
      <c r="E24" s="645">
        <v>73234</v>
      </c>
      <c r="F24" s="644">
        <v>67500</v>
      </c>
      <c r="G24" s="645">
        <v>20500</v>
      </c>
      <c r="H24" s="384"/>
      <c r="I24" s="679">
        <v>60000</v>
      </c>
      <c r="J24" s="533">
        <f t="shared" si="10"/>
        <v>914223</v>
      </c>
      <c r="K24" s="528">
        <f t="shared" si="11"/>
        <v>760489</v>
      </c>
      <c r="L24" s="528"/>
      <c r="M24" s="441"/>
      <c r="N24" s="380">
        <f t="shared" si="12"/>
        <v>914223</v>
      </c>
      <c r="O24" s="630">
        <f t="shared" si="13"/>
        <v>760489</v>
      </c>
      <c r="P24" s="631">
        <f t="shared" si="14"/>
        <v>760489</v>
      </c>
      <c r="Q24" s="375"/>
      <c r="R24" s="632"/>
      <c r="S24" s="621">
        <v>20500</v>
      </c>
      <c r="T24" s="383"/>
      <c r="U24" s="383"/>
      <c r="V24" s="449"/>
      <c r="W24" s="613"/>
    </row>
    <row r="25" spans="1:27" ht="15.75" thickBot="1" x14ac:dyDescent="0.3">
      <c r="A25" s="386" t="s">
        <v>510</v>
      </c>
      <c r="B25" s="498" t="s">
        <v>511</v>
      </c>
      <c r="C25" s="377">
        <f>C27+C28</f>
        <v>3070</v>
      </c>
      <c r="D25" s="378"/>
      <c r="E25" s="637">
        <f>E26+E27+E28</f>
        <v>3070</v>
      </c>
      <c r="F25" s="377">
        <f>F26+F27</f>
        <v>1072870</v>
      </c>
      <c r="G25" s="378">
        <f>G26+G27</f>
        <v>190000</v>
      </c>
      <c r="H25" s="638"/>
      <c r="I25" s="637"/>
      <c r="J25" s="411">
        <f>J26+J27+J28</f>
        <v>1265940</v>
      </c>
      <c r="K25" s="454">
        <f>K26+K27</f>
        <v>1072870</v>
      </c>
      <c r="L25" s="454">
        <f>SUM(L26:L28)</f>
        <v>0</v>
      </c>
      <c r="M25" s="637">
        <f>M26+M27</f>
        <v>0</v>
      </c>
      <c r="N25" s="639">
        <f>N26+N27+N28</f>
        <v>1265940</v>
      </c>
      <c r="O25" s="411">
        <f>O26+O27</f>
        <v>1072870</v>
      </c>
      <c r="P25" s="377">
        <f>P26+P27</f>
        <v>1072870</v>
      </c>
      <c r="Q25" s="378">
        <f>Q26+Q27</f>
        <v>0</v>
      </c>
      <c r="R25" s="454"/>
      <c r="S25" s="377">
        <f>SUM(S26:S28)</f>
        <v>190000</v>
      </c>
      <c r="T25" s="378">
        <f>SUM(T26:T28)</f>
        <v>0</v>
      </c>
      <c r="U25" s="454">
        <f>SUM(U26:U28)</f>
        <v>0</v>
      </c>
      <c r="V25" s="420"/>
      <c r="W25" s="420">
        <f>SUM(W26:W28)</f>
        <v>0</v>
      </c>
    </row>
    <row r="26" spans="1:27" x14ac:dyDescent="0.25">
      <c r="A26" s="606" t="s">
        <v>512</v>
      </c>
      <c r="B26" s="607" t="s">
        <v>513</v>
      </c>
      <c r="C26" s="640"/>
      <c r="D26" s="609"/>
      <c r="E26" s="610">
        <v>0</v>
      </c>
      <c r="F26" s="640">
        <v>785500</v>
      </c>
      <c r="G26" s="609">
        <v>90000</v>
      </c>
      <c r="H26" s="611"/>
      <c r="I26" s="440"/>
      <c r="J26" s="533">
        <f>F26+G26</f>
        <v>875500</v>
      </c>
      <c r="K26" s="529">
        <f>F26</f>
        <v>785500</v>
      </c>
      <c r="L26" s="529"/>
      <c r="M26" s="440">
        <v>0</v>
      </c>
      <c r="N26" s="380">
        <f>J26+M26</f>
        <v>875500</v>
      </c>
      <c r="O26" s="613">
        <f>P26+Q26</f>
        <v>785500</v>
      </c>
      <c r="P26" s="614">
        <f>F26</f>
        <v>785500</v>
      </c>
      <c r="Q26" s="381"/>
      <c r="R26" s="615"/>
      <c r="S26" s="614">
        <v>90000</v>
      </c>
      <c r="T26" s="646"/>
      <c r="U26" s="647"/>
      <c r="V26" s="648"/>
      <c r="W26" s="649"/>
    </row>
    <row r="27" spans="1:27" x14ac:dyDescent="0.25">
      <c r="A27" s="616" t="s">
        <v>514</v>
      </c>
      <c r="B27" s="617" t="s">
        <v>515</v>
      </c>
      <c r="C27" s="436">
        <f>E27</f>
        <v>3000</v>
      </c>
      <c r="D27" s="382"/>
      <c r="E27" s="437">
        <v>3000</v>
      </c>
      <c r="F27" s="436">
        <f>323370-4000-10000-9000-4500-5000-3500</f>
        <v>287370</v>
      </c>
      <c r="G27" s="382">
        <v>100000</v>
      </c>
      <c r="H27" s="619"/>
      <c r="I27" s="437"/>
      <c r="J27" s="534">
        <f>C27+F27+G27</f>
        <v>390370</v>
      </c>
      <c r="K27" s="527">
        <f>F27</f>
        <v>287370</v>
      </c>
      <c r="L27" s="527"/>
      <c r="M27" s="437"/>
      <c r="N27" s="427">
        <f>J27+M27</f>
        <v>390370</v>
      </c>
      <c r="O27" s="620">
        <f>P27+Q27</f>
        <v>287370</v>
      </c>
      <c r="P27" s="614">
        <f>F27</f>
        <v>287370</v>
      </c>
      <c r="Q27" s="383"/>
      <c r="R27" s="622"/>
      <c r="S27" s="621">
        <v>100000</v>
      </c>
      <c r="T27" s="383"/>
      <c r="U27" s="650"/>
      <c r="V27" s="651"/>
      <c r="W27" s="652"/>
    </row>
    <row r="28" spans="1:27" ht="15.75" thickBot="1" x14ac:dyDescent="0.3">
      <c r="A28" s="606"/>
      <c r="B28" s="607" t="s">
        <v>516</v>
      </c>
      <c r="C28" s="439">
        <f>E28</f>
        <v>70</v>
      </c>
      <c r="D28" s="379"/>
      <c r="E28" s="440">
        <v>70</v>
      </c>
      <c r="F28" s="653"/>
      <c r="G28" s="654"/>
      <c r="H28" s="611"/>
      <c r="I28" s="440"/>
      <c r="J28" s="533">
        <f>C28+F28+G28</f>
        <v>70</v>
      </c>
      <c r="K28" s="529"/>
      <c r="L28" s="529"/>
      <c r="M28" s="440"/>
      <c r="N28" s="380">
        <f>J28+M28</f>
        <v>70</v>
      </c>
      <c r="O28" s="613"/>
      <c r="P28" s="614"/>
      <c r="Q28" s="381"/>
      <c r="R28" s="457"/>
      <c r="S28" s="655"/>
      <c r="T28" s="656"/>
      <c r="U28" s="657"/>
      <c r="V28" s="658"/>
      <c r="W28" s="659"/>
    </row>
    <row r="29" spans="1:27" ht="15.75" thickBot="1" x14ac:dyDescent="0.3">
      <c r="A29" s="387" t="s">
        <v>517</v>
      </c>
      <c r="B29" s="499" t="s">
        <v>518</v>
      </c>
      <c r="C29" s="442"/>
      <c r="D29" s="388"/>
      <c r="E29" s="443">
        <f>E30+E31+E32+E33+E34+E37+E41+E42+E43+E44+E45+E49+E50+E35+E36+E48+E47+E46+E38+E39+E40</f>
        <v>1313105</v>
      </c>
      <c r="F29" s="442"/>
      <c r="G29" s="388"/>
      <c r="H29" s="577"/>
      <c r="I29" s="443"/>
      <c r="J29" s="431"/>
      <c r="K29" s="462"/>
      <c r="L29" s="462"/>
      <c r="M29" s="443"/>
      <c r="N29" s="428"/>
      <c r="O29" s="411">
        <f>O30+O31+O32+O33+O34+O37+O41+O42+O43+O44+O45+O49+O50+O35+O36+O46+O47+O48</f>
        <v>1313035</v>
      </c>
      <c r="P29" s="377">
        <f>P30+P31+P32+P33+P34+P37+P41+P42+P43+P44+P45+P49+P50+P35+P36+P48+P47+P46+P38+P39+P40</f>
        <v>1313035</v>
      </c>
      <c r="Q29" s="389"/>
      <c r="R29" s="458"/>
      <c r="S29" s="473"/>
      <c r="T29" s="474"/>
      <c r="U29" s="475"/>
      <c r="V29" s="476"/>
      <c r="W29" s="472"/>
    </row>
    <row r="30" spans="1:27" x14ac:dyDescent="0.25">
      <c r="A30" s="390"/>
      <c r="B30" s="500" t="s">
        <v>519</v>
      </c>
      <c r="C30" s="439"/>
      <c r="D30" s="379"/>
      <c r="E30" s="539">
        <v>53280</v>
      </c>
      <c r="F30" s="439"/>
      <c r="G30" s="379"/>
      <c r="H30" s="379"/>
      <c r="I30" s="440"/>
      <c r="J30" s="533"/>
      <c r="K30" s="529"/>
      <c r="L30" s="529"/>
      <c r="M30" s="440"/>
      <c r="N30" s="380"/>
      <c r="O30" s="450">
        <f t="shared" ref="O30:O51" si="15">SUM(P30:Q30)</f>
        <v>53280</v>
      </c>
      <c r="P30" s="391">
        <f t="shared" ref="P30:P40" si="16">E30</f>
        <v>53280</v>
      </c>
      <c r="Q30" s="381"/>
      <c r="R30" s="457"/>
      <c r="S30" s="469"/>
      <c r="T30" s="470"/>
      <c r="U30" s="477"/>
      <c r="V30" s="478"/>
      <c r="W30" s="478"/>
    </row>
    <row r="31" spans="1:27" x14ac:dyDescent="0.25">
      <c r="A31" s="392"/>
      <c r="B31" s="501" t="s">
        <v>520</v>
      </c>
      <c r="C31" s="436"/>
      <c r="D31" s="382"/>
      <c r="E31" s="519">
        <v>0</v>
      </c>
      <c r="F31" s="436"/>
      <c r="G31" s="382"/>
      <c r="H31" s="382"/>
      <c r="I31" s="437"/>
      <c r="J31" s="534"/>
      <c r="K31" s="527"/>
      <c r="L31" s="527"/>
      <c r="M31" s="437"/>
      <c r="N31" s="427"/>
      <c r="O31" s="450">
        <f t="shared" si="15"/>
        <v>0</v>
      </c>
      <c r="P31" s="391">
        <f t="shared" si="16"/>
        <v>0</v>
      </c>
      <c r="Q31" s="383"/>
      <c r="R31" s="457"/>
      <c r="S31" s="469"/>
      <c r="T31" s="470"/>
      <c r="U31" s="479"/>
      <c r="V31" s="480"/>
      <c r="W31" s="480"/>
    </row>
    <row r="32" spans="1:27" x14ac:dyDescent="0.25">
      <c r="A32" s="392"/>
      <c r="B32" s="501" t="s">
        <v>521</v>
      </c>
      <c r="C32" s="436"/>
      <c r="D32" s="382"/>
      <c r="E32" s="519">
        <v>44292</v>
      </c>
      <c r="F32" s="436"/>
      <c r="G32" s="382"/>
      <c r="H32" s="382"/>
      <c r="I32" s="437"/>
      <c r="J32" s="534"/>
      <c r="K32" s="527"/>
      <c r="L32" s="527"/>
      <c r="M32" s="437"/>
      <c r="N32" s="427"/>
      <c r="O32" s="450">
        <f t="shared" si="15"/>
        <v>44292</v>
      </c>
      <c r="P32" s="391">
        <f t="shared" si="16"/>
        <v>44292</v>
      </c>
      <c r="Q32" s="383"/>
      <c r="R32" s="457"/>
      <c r="S32" s="469"/>
      <c r="T32" s="470"/>
      <c r="U32" s="479"/>
      <c r="V32" s="480"/>
      <c r="W32" s="480"/>
    </row>
    <row r="33" spans="1:23" x14ac:dyDescent="0.25">
      <c r="A33" s="392"/>
      <c r="B33" s="501" t="s">
        <v>522</v>
      </c>
      <c r="C33" s="436"/>
      <c r="D33" s="382"/>
      <c r="E33" s="519">
        <v>0</v>
      </c>
      <c r="F33" s="436"/>
      <c r="G33" s="382"/>
      <c r="H33" s="382"/>
      <c r="I33" s="437"/>
      <c r="J33" s="534"/>
      <c r="K33" s="527"/>
      <c r="L33" s="527"/>
      <c r="M33" s="437"/>
      <c r="N33" s="427"/>
      <c r="O33" s="450">
        <f t="shared" si="15"/>
        <v>0</v>
      </c>
      <c r="P33" s="391">
        <f t="shared" si="16"/>
        <v>0</v>
      </c>
      <c r="Q33" s="383"/>
      <c r="R33" s="457"/>
      <c r="S33" s="469"/>
      <c r="T33" s="470"/>
      <c r="U33" s="479"/>
      <c r="V33" s="480"/>
      <c r="W33" s="480"/>
    </row>
    <row r="34" spans="1:23" x14ac:dyDescent="0.25">
      <c r="A34" s="392"/>
      <c r="B34" s="501" t="s">
        <v>581</v>
      </c>
      <c r="C34" s="436"/>
      <c r="D34" s="382"/>
      <c r="E34" s="519">
        <v>0</v>
      </c>
      <c r="F34" s="436"/>
      <c r="G34" s="382"/>
      <c r="H34" s="382"/>
      <c r="I34" s="437"/>
      <c r="J34" s="534"/>
      <c r="K34" s="527"/>
      <c r="L34" s="527"/>
      <c r="M34" s="437"/>
      <c r="N34" s="427"/>
      <c r="O34" s="450">
        <f t="shared" si="15"/>
        <v>0</v>
      </c>
      <c r="P34" s="391">
        <f t="shared" si="16"/>
        <v>0</v>
      </c>
      <c r="Q34" s="383"/>
      <c r="R34" s="457"/>
      <c r="S34" s="469"/>
      <c r="T34" s="470"/>
      <c r="U34" s="479"/>
      <c r="V34" s="480"/>
      <c r="W34" s="480"/>
    </row>
    <row r="35" spans="1:23" x14ac:dyDescent="0.25">
      <c r="A35" s="392"/>
      <c r="B35" s="501" t="s">
        <v>610</v>
      </c>
      <c r="C35" s="436"/>
      <c r="D35" s="382"/>
      <c r="E35" s="519">
        <v>0</v>
      </c>
      <c r="F35" s="436"/>
      <c r="G35" s="382"/>
      <c r="H35" s="382"/>
      <c r="I35" s="437"/>
      <c r="J35" s="534"/>
      <c r="K35" s="527"/>
      <c r="L35" s="527"/>
      <c r="M35" s="437"/>
      <c r="N35" s="427"/>
      <c r="O35" s="450">
        <f t="shared" si="15"/>
        <v>0</v>
      </c>
      <c r="P35" s="391">
        <f t="shared" si="16"/>
        <v>0</v>
      </c>
      <c r="Q35" s="383"/>
      <c r="R35" s="457"/>
      <c r="S35" s="469"/>
      <c r="T35" s="470"/>
      <c r="U35" s="479"/>
      <c r="V35" s="480"/>
      <c r="W35" s="480"/>
    </row>
    <row r="36" spans="1:23" x14ac:dyDescent="0.25">
      <c r="A36" s="392"/>
      <c r="B36" s="501" t="s">
        <v>601</v>
      </c>
      <c r="C36" s="436"/>
      <c r="D36" s="382"/>
      <c r="E36" s="519">
        <v>0</v>
      </c>
      <c r="F36" s="436"/>
      <c r="G36" s="382"/>
      <c r="H36" s="382"/>
      <c r="I36" s="437"/>
      <c r="J36" s="534"/>
      <c r="K36" s="527"/>
      <c r="L36" s="527"/>
      <c r="M36" s="437"/>
      <c r="N36" s="427"/>
      <c r="O36" s="450">
        <f t="shared" si="15"/>
        <v>0</v>
      </c>
      <c r="P36" s="391">
        <f t="shared" si="16"/>
        <v>0</v>
      </c>
      <c r="Q36" s="383"/>
      <c r="R36" s="457"/>
      <c r="S36" s="469"/>
      <c r="T36" s="470"/>
      <c r="U36" s="479"/>
      <c r="V36" s="480"/>
      <c r="W36" s="480"/>
    </row>
    <row r="37" spans="1:23" x14ac:dyDescent="0.25">
      <c r="A37" s="392"/>
      <c r="B37" s="501" t="s">
        <v>602</v>
      </c>
      <c r="C37" s="436"/>
      <c r="D37" s="382"/>
      <c r="E37" s="519">
        <f>38580-38580</f>
        <v>0</v>
      </c>
      <c r="F37" s="436"/>
      <c r="G37" s="382"/>
      <c r="H37" s="382"/>
      <c r="I37" s="437"/>
      <c r="J37" s="534"/>
      <c r="K37" s="527"/>
      <c r="L37" s="527"/>
      <c r="M37" s="437"/>
      <c r="N37" s="427"/>
      <c r="O37" s="450">
        <f t="shared" si="15"/>
        <v>0</v>
      </c>
      <c r="P37" s="391">
        <f t="shared" si="16"/>
        <v>0</v>
      </c>
      <c r="Q37" s="383"/>
      <c r="R37" s="457"/>
      <c r="S37" s="469"/>
      <c r="T37" s="470"/>
      <c r="U37" s="479"/>
      <c r="V37" s="480"/>
      <c r="W37" s="480"/>
    </row>
    <row r="38" spans="1:23" x14ac:dyDescent="0.25">
      <c r="A38" s="392"/>
      <c r="B38" s="501" t="s">
        <v>619</v>
      </c>
      <c r="C38" s="436"/>
      <c r="D38" s="382"/>
      <c r="E38" s="519"/>
      <c r="F38" s="436"/>
      <c r="G38" s="382"/>
      <c r="H38" s="382"/>
      <c r="I38" s="437"/>
      <c r="J38" s="534"/>
      <c r="K38" s="527"/>
      <c r="L38" s="527"/>
      <c r="M38" s="437"/>
      <c r="N38" s="427"/>
      <c r="O38" s="450"/>
      <c r="P38" s="391">
        <f t="shared" si="16"/>
        <v>0</v>
      </c>
      <c r="Q38" s="383"/>
      <c r="R38" s="457"/>
      <c r="S38" s="469"/>
      <c r="T38" s="470"/>
      <c r="U38" s="479"/>
      <c r="V38" s="480"/>
      <c r="W38" s="480"/>
    </row>
    <row r="39" spans="1:23" x14ac:dyDescent="0.25">
      <c r="A39" s="392"/>
      <c r="B39" s="501" t="s">
        <v>607</v>
      </c>
      <c r="C39" s="436"/>
      <c r="D39" s="382"/>
      <c r="E39" s="519"/>
      <c r="F39" s="436"/>
      <c r="G39" s="382"/>
      <c r="H39" s="382"/>
      <c r="I39" s="437"/>
      <c r="J39" s="534"/>
      <c r="K39" s="527"/>
      <c r="L39" s="527"/>
      <c r="M39" s="437"/>
      <c r="N39" s="427"/>
      <c r="O39" s="450"/>
      <c r="P39" s="391">
        <f t="shared" si="16"/>
        <v>0</v>
      </c>
      <c r="Q39" s="383"/>
      <c r="R39" s="457"/>
      <c r="S39" s="469"/>
      <c r="T39" s="470"/>
      <c r="U39" s="479"/>
      <c r="V39" s="480"/>
      <c r="W39" s="480"/>
    </row>
    <row r="40" spans="1:23" x14ac:dyDescent="0.25">
      <c r="A40" s="392"/>
      <c r="B40" s="501" t="s">
        <v>620</v>
      </c>
      <c r="C40" s="436"/>
      <c r="D40" s="382"/>
      <c r="E40" s="519"/>
      <c r="F40" s="436"/>
      <c r="G40" s="382"/>
      <c r="H40" s="382"/>
      <c r="I40" s="437"/>
      <c r="J40" s="534"/>
      <c r="K40" s="527"/>
      <c r="L40" s="527"/>
      <c r="M40" s="437"/>
      <c r="N40" s="427"/>
      <c r="O40" s="450"/>
      <c r="P40" s="391">
        <f t="shared" si="16"/>
        <v>0</v>
      </c>
      <c r="Q40" s="383"/>
      <c r="R40" s="457"/>
      <c r="S40" s="469"/>
      <c r="T40" s="470"/>
      <c r="U40" s="479"/>
      <c r="V40" s="480"/>
      <c r="W40" s="480"/>
    </row>
    <row r="41" spans="1:23" x14ac:dyDescent="0.25">
      <c r="A41" s="392"/>
      <c r="B41" s="501" t="s">
        <v>523</v>
      </c>
      <c r="C41" s="436"/>
      <c r="D41" s="382"/>
      <c r="E41" s="519">
        <v>1310</v>
      </c>
      <c r="F41" s="436"/>
      <c r="G41" s="382"/>
      <c r="H41" s="382"/>
      <c r="I41" s="437"/>
      <c r="J41" s="534"/>
      <c r="K41" s="527"/>
      <c r="L41" s="527"/>
      <c r="M41" s="437"/>
      <c r="N41" s="427"/>
      <c r="O41" s="450">
        <f t="shared" si="15"/>
        <v>1240</v>
      </c>
      <c r="P41" s="391">
        <f>E41-E28</f>
        <v>1240</v>
      </c>
      <c r="Q41" s="383"/>
      <c r="R41" s="457"/>
      <c r="S41" s="469"/>
      <c r="T41" s="470"/>
      <c r="U41" s="479"/>
      <c r="V41" s="480"/>
      <c r="W41" s="480"/>
    </row>
    <row r="42" spans="1:23" x14ac:dyDescent="0.25">
      <c r="A42" s="392"/>
      <c r="B42" s="501" t="s">
        <v>524</v>
      </c>
      <c r="C42" s="436"/>
      <c r="D42" s="382"/>
      <c r="E42" s="519"/>
      <c r="F42" s="436"/>
      <c r="G42" s="382"/>
      <c r="H42" s="382"/>
      <c r="I42" s="437"/>
      <c r="J42" s="534"/>
      <c r="K42" s="527"/>
      <c r="L42" s="527"/>
      <c r="M42" s="437"/>
      <c r="N42" s="427"/>
      <c r="O42" s="450">
        <f t="shared" si="15"/>
        <v>0</v>
      </c>
      <c r="P42" s="391">
        <f t="shared" ref="P42:P50" si="17">E42</f>
        <v>0</v>
      </c>
      <c r="Q42" s="383"/>
      <c r="R42" s="457"/>
      <c r="S42" s="469"/>
      <c r="T42" s="470"/>
      <c r="U42" s="479"/>
      <c r="V42" s="480"/>
      <c r="W42" s="480"/>
    </row>
    <row r="43" spans="1:23" x14ac:dyDescent="0.25">
      <c r="A43" s="392"/>
      <c r="B43" s="501" t="s">
        <v>525</v>
      </c>
      <c r="C43" s="436"/>
      <c r="D43" s="382"/>
      <c r="E43" s="519">
        <v>23700</v>
      </c>
      <c r="F43" s="436"/>
      <c r="G43" s="382"/>
      <c r="H43" s="382"/>
      <c r="I43" s="437"/>
      <c r="J43" s="534"/>
      <c r="K43" s="527"/>
      <c r="L43" s="527"/>
      <c r="M43" s="437"/>
      <c r="N43" s="427"/>
      <c r="O43" s="450">
        <f t="shared" si="15"/>
        <v>23700</v>
      </c>
      <c r="P43" s="391">
        <f t="shared" si="17"/>
        <v>23700</v>
      </c>
      <c r="Q43" s="383"/>
      <c r="R43" s="457"/>
      <c r="S43" s="469"/>
      <c r="T43" s="470"/>
      <c r="U43" s="479"/>
      <c r="V43" s="480"/>
      <c r="W43" s="480"/>
    </row>
    <row r="44" spans="1:23" x14ac:dyDescent="0.25">
      <c r="A44" s="392"/>
      <c r="B44" s="501" t="s">
        <v>596</v>
      </c>
      <c r="C44" s="436"/>
      <c r="D44" s="382"/>
      <c r="E44" s="519">
        <v>27750</v>
      </c>
      <c r="F44" s="436"/>
      <c r="G44" s="382"/>
      <c r="H44" s="382"/>
      <c r="I44" s="437"/>
      <c r="J44" s="534"/>
      <c r="K44" s="527"/>
      <c r="L44" s="527"/>
      <c r="M44" s="437"/>
      <c r="N44" s="427"/>
      <c r="O44" s="450">
        <f t="shared" si="15"/>
        <v>27750</v>
      </c>
      <c r="P44" s="391">
        <f t="shared" si="17"/>
        <v>27750</v>
      </c>
      <c r="Q44" s="383"/>
      <c r="R44" s="457"/>
      <c r="S44" s="469"/>
      <c r="T44" s="470"/>
      <c r="U44" s="479"/>
      <c r="V44" s="480"/>
      <c r="W44" s="480"/>
    </row>
    <row r="45" spans="1:23" x14ac:dyDescent="0.25">
      <c r="A45" s="393"/>
      <c r="B45" s="501" t="s">
        <v>571</v>
      </c>
      <c r="C45" s="438"/>
      <c r="D45" s="384"/>
      <c r="E45" s="520">
        <v>53589</v>
      </c>
      <c r="F45" s="438"/>
      <c r="G45" s="384"/>
      <c r="H45" s="384"/>
      <c r="I45" s="441"/>
      <c r="J45" s="535"/>
      <c r="K45" s="528"/>
      <c r="L45" s="528"/>
      <c r="M45" s="441"/>
      <c r="N45" s="429"/>
      <c r="O45" s="450">
        <f t="shared" si="15"/>
        <v>53589</v>
      </c>
      <c r="P45" s="391">
        <f t="shared" si="17"/>
        <v>53589</v>
      </c>
      <c r="Q45" s="383"/>
      <c r="R45" s="457"/>
      <c r="S45" s="469"/>
      <c r="T45" s="470"/>
      <c r="U45" s="479"/>
      <c r="V45" s="480"/>
      <c r="W45" s="480"/>
    </row>
    <row r="46" spans="1:23" x14ac:dyDescent="0.25">
      <c r="A46" s="393"/>
      <c r="B46" s="501" t="s">
        <v>617</v>
      </c>
      <c r="C46" s="438"/>
      <c r="D46" s="384"/>
      <c r="E46" s="520">
        <v>97308</v>
      </c>
      <c r="F46" s="438"/>
      <c r="G46" s="384"/>
      <c r="H46" s="384"/>
      <c r="I46" s="441"/>
      <c r="J46" s="535"/>
      <c r="K46" s="528"/>
      <c r="L46" s="528"/>
      <c r="M46" s="441"/>
      <c r="N46" s="429"/>
      <c r="O46" s="450">
        <f t="shared" si="15"/>
        <v>97308</v>
      </c>
      <c r="P46" s="391">
        <f t="shared" si="17"/>
        <v>97308</v>
      </c>
      <c r="Q46" s="383"/>
      <c r="R46" s="457"/>
      <c r="S46" s="469"/>
      <c r="T46" s="470"/>
      <c r="U46" s="479"/>
      <c r="V46" s="480"/>
      <c r="W46" s="480"/>
    </row>
    <row r="47" spans="1:23" x14ac:dyDescent="0.25">
      <c r="A47" s="393"/>
      <c r="B47" s="501" t="s">
        <v>616</v>
      </c>
      <c r="C47" s="438"/>
      <c r="D47" s="384"/>
      <c r="E47" s="520">
        <v>105024</v>
      </c>
      <c r="F47" s="438"/>
      <c r="G47" s="384"/>
      <c r="H47" s="384"/>
      <c r="I47" s="441"/>
      <c r="J47" s="535"/>
      <c r="K47" s="528"/>
      <c r="L47" s="528"/>
      <c r="M47" s="441"/>
      <c r="N47" s="429"/>
      <c r="O47" s="450">
        <f t="shared" si="15"/>
        <v>105024</v>
      </c>
      <c r="P47" s="391">
        <f t="shared" si="17"/>
        <v>105024</v>
      </c>
      <c r="Q47" s="383"/>
      <c r="R47" s="457"/>
      <c r="S47" s="469"/>
      <c r="T47" s="470"/>
      <c r="U47" s="479"/>
      <c r="V47" s="480"/>
      <c r="W47" s="480"/>
    </row>
    <row r="48" spans="1:23" x14ac:dyDescent="0.25">
      <c r="A48" s="393"/>
      <c r="B48" s="501" t="s">
        <v>615</v>
      </c>
      <c r="C48" s="438"/>
      <c r="D48" s="384"/>
      <c r="E48" s="520">
        <v>582216</v>
      </c>
      <c r="F48" s="438"/>
      <c r="G48" s="384"/>
      <c r="H48" s="384"/>
      <c r="I48" s="441"/>
      <c r="J48" s="535"/>
      <c r="K48" s="528"/>
      <c r="L48" s="528"/>
      <c r="M48" s="441"/>
      <c r="N48" s="429"/>
      <c r="O48" s="450">
        <f t="shared" si="15"/>
        <v>582216</v>
      </c>
      <c r="P48" s="391">
        <f t="shared" si="17"/>
        <v>582216</v>
      </c>
      <c r="Q48" s="383"/>
      <c r="R48" s="457"/>
      <c r="S48" s="469"/>
      <c r="T48" s="470"/>
      <c r="U48" s="479"/>
      <c r="V48" s="480"/>
      <c r="W48" s="480"/>
    </row>
    <row r="49" spans="1:24" x14ac:dyDescent="0.25">
      <c r="A49" s="393"/>
      <c r="B49" s="501" t="s">
        <v>605</v>
      </c>
      <c r="C49" s="438"/>
      <c r="D49" s="384"/>
      <c r="E49" s="520">
        <v>323736</v>
      </c>
      <c r="F49" s="438"/>
      <c r="G49" s="384"/>
      <c r="H49" s="384"/>
      <c r="I49" s="441"/>
      <c r="J49" s="535"/>
      <c r="K49" s="528"/>
      <c r="L49" s="528"/>
      <c r="M49" s="441"/>
      <c r="N49" s="429"/>
      <c r="O49" s="450">
        <f>SUM(P49:Q49)</f>
        <v>323736</v>
      </c>
      <c r="P49" s="391">
        <f t="shared" si="17"/>
        <v>323736</v>
      </c>
      <c r="Q49" s="383"/>
      <c r="R49" s="457"/>
      <c r="S49" s="469"/>
      <c r="T49" s="470"/>
      <c r="U49" s="479"/>
      <c r="V49" s="480"/>
      <c r="W49" s="480"/>
    </row>
    <row r="50" spans="1:24" ht="15.75" thickBot="1" x14ac:dyDescent="0.3">
      <c r="A50" s="393"/>
      <c r="B50" s="501" t="s">
        <v>526</v>
      </c>
      <c r="C50" s="438"/>
      <c r="D50" s="384"/>
      <c r="E50" s="520">
        <v>900</v>
      </c>
      <c r="F50" s="438"/>
      <c r="G50" s="384"/>
      <c r="H50" s="384"/>
      <c r="I50" s="441"/>
      <c r="J50" s="535"/>
      <c r="K50" s="528"/>
      <c r="L50" s="528"/>
      <c r="M50" s="441"/>
      <c r="N50" s="429"/>
      <c r="O50" s="450">
        <f t="shared" si="15"/>
        <v>900</v>
      </c>
      <c r="P50" s="391">
        <f t="shared" si="17"/>
        <v>900</v>
      </c>
      <c r="Q50" s="375"/>
      <c r="R50" s="457"/>
      <c r="S50" s="469"/>
      <c r="T50" s="470"/>
      <c r="U50" s="479"/>
      <c r="V50" s="480"/>
      <c r="W50" s="480"/>
    </row>
    <row r="51" spans="1:24" ht="15.75" thickBot="1" x14ac:dyDescent="0.3">
      <c r="A51" s="421" t="s">
        <v>527</v>
      </c>
      <c r="B51" s="499" t="s">
        <v>543</v>
      </c>
      <c r="C51" s="442"/>
      <c r="D51" s="388"/>
      <c r="E51" s="443"/>
      <c r="F51" s="442"/>
      <c r="G51" s="388">
        <f>G9+G18+G25</f>
        <v>797540</v>
      </c>
      <c r="H51" s="388"/>
      <c r="I51" s="443"/>
      <c r="J51" s="431"/>
      <c r="K51" s="462"/>
      <c r="L51" s="462"/>
      <c r="M51" s="443">
        <f>M20+M21+M22</f>
        <v>0</v>
      </c>
      <c r="N51" s="428">
        <f>M51</f>
        <v>0</v>
      </c>
      <c r="O51" s="411">
        <f t="shared" si="15"/>
        <v>797540</v>
      </c>
      <c r="P51" s="377">
        <f>G51</f>
        <v>797540</v>
      </c>
      <c r="Q51" s="378">
        <f>M51</f>
        <v>0</v>
      </c>
      <c r="R51" s="459"/>
      <c r="S51" s="469"/>
      <c r="T51" s="470"/>
      <c r="U51" s="479"/>
      <c r="V51" s="480"/>
      <c r="W51" s="480"/>
    </row>
    <row r="52" spans="1:24" ht="15.75" thickBot="1" x14ac:dyDescent="0.3">
      <c r="A52" s="387" t="s">
        <v>528</v>
      </c>
      <c r="B52" s="502" t="s">
        <v>295</v>
      </c>
      <c r="C52" s="442">
        <f>SUM(D52:E52)</f>
        <v>268302</v>
      </c>
      <c r="D52" s="388">
        <v>181407</v>
      </c>
      <c r="E52" s="443">
        <v>86895</v>
      </c>
      <c r="F52" s="577">
        <v>30000</v>
      </c>
      <c r="G52" s="388">
        <f>27600+34860</f>
        <v>62460</v>
      </c>
      <c r="H52" s="388">
        <v>10815</v>
      </c>
      <c r="I52" s="388">
        <v>12490</v>
      </c>
      <c r="J52" s="431">
        <f>D52+E52+G52+H52+F52+I52</f>
        <v>384067</v>
      </c>
      <c r="K52" s="462"/>
      <c r="L52" s="462"/>
      <c r="M52" s="443">
        <v>30000</v>
      </c>
      <c r="N52" s="428">
        <f>D52+E52+G52+H52+F52+M52+I52</f>
        <v>414067</v>
      </c>
      <c r="O52" s="411">
        <v>0</v>
      </c>
      <c r="P52" s="377">
        <v>0</v>
      </c>
      <c r="Q52" s="389"/>
      <c r="R52" s="457"/>
      <c r="S52" s="469"/>
      <c r="T52" s="470"/>
      <c r="U52" s="479"/>
      <c r="V52" s="480"/>
      <c r="W52" s="480"/>
    </row>
    <row r="53" spans="1:24" ht="15.75" thickBot="1" x14ac:dyDescent="0.3">
      <c r="A53" s="387" t="s">
        <v>529</v>
      </c>
      <c r="B53" s="502" t="s">
        <v>530</v>
      </c>
      <c r="C53" s="442"/>
      <c r="D53" s="388"/>
      <c r="E53" s="443"/>
      <c r="F53" s="442"/>
      <c r="G53" s="388"/>
      <c r="H53" s="388">
        <f>H9+H18</f>
        <v>489185</v>
      </c>
      <c r="I53" s="443">
        <f>I9+I18</f>
        <v>767510</v>
      </c>
      <c r="J53" s="431"/>
      <c r="K53" s="462"/>
      <c r="L53" s="462"/>
      <c r="M53" s="443"/>
      <c r="N53" s="428"/>
      <c r="O53" s="411">
        <f>P53</f>
        <v>1256695</v>
      </c>
      <c r="P53" s="377">
        <f>H53+I53</f>
        <v>1256695</v>
      </c>
      <c r="Q53" s="389"/>
      <c r="R53" s="460"/>
      <c r="S53" s="469"/>
      <c r="T53" s="470"/>
      <c r="U53" s="479"/>
      <c r="V53" s="480"/>
      <c r="W53" s="480"/>
    </row>
    <row r="54" spans="1:24" ht="15.75" thickBot="1" x14ac:dyDescent="0.3">
      <c r="A54" s="815" t="s">
        <v>587</v>
      </c>
      <c r="B54" s="816"/>
      <c r="C54" s="444">
        <f>C9+C18+C25+C52</f>
        <v>10400000</v>
      </c>
      <c r="D54" s="422">
        <f>D18+D52+D9</f>
        <v>9000000</v>
      </c>
      <c r="E54" s="445">
        <f>E30+E31+E32+E33+E34+E37+E41+E42+E43+E44+E45+E49+E50+E52+E35+E36+E46+E47+E48</f>
        <v>1400000</v>
      </c>
      <c r="F54" s="578">
        <f>F9+F18+F25+F8+F52</f>
        <v>2574960</v>
      </c>
      <c r="G54" s="422">
        <f>G9+G18+G25+G52</f>
        <v>860000</v>
      </c>
      <c r="H54" s="422">
        <f>H9+H18+H52</f>
        <v>500000</v>
      </c>
      <c r="I54" s="422">
        <f>I9+I18+I52</f>
        <v>780000</v>
      </c>
      <c r="J54" s="536">
        <f>J9+J18+J25+J52+J8</f>
        <v>15114960</v>
      </c>
      <c r="K54" s="530">
        <f>K9+K18+K25</f>
        <v>11357553</v>
      </c>
      <c r="L54" s="530"/>
      <c r="M54" s="445">
        <f>M9+M18+M25+M52</f>
        <v>580000</v>
      </c>
      <c r="N54" s="430">
        <f>N9+N18+N25+N8+N52</f>
        <v>15694960</v>
      </c>
      <c r="O54" s="420">
        <f>O53+O51+O29+O25+O18+O9</f>
        <v>14639323</v>
      </c>
      <c r="P54" s="447">
        <f>P53+P51+P29+P25+P18+P9</f>
        <v>14639323</v>
      </c>
      <c r="Q54" s="448">
        <f>Q9+Q18+Q25+Q51</f>
        <v>0</v>
      </c>
      <c r="R54" s="461"/>
      <c r="S54" s="442">
        <f>S9+S18+S25</f>
        <v>632400</v>
      </c>
      <c r="T54" s="388">
        <f>T9+T18+T25</f>
        <v>0</v>
      </c>
      <c r="U54" s="462">
        <f>U25+U18+U9</f>
        <v>489185</v>
      </c>
      <c r="V54" s="431"/>
      <c r="W54" s="462">
        <f>W9+W18+W25</f>
        <v>0</v>
      </c>
    </row>
    <row r="55" spans="1:24" ht="15.75" thickBot="1" x14ac:dyDescent="0.3">
      <c r="A55" s="789" t="s">
        <v>357</v>
      </c>
      <c r="B55" s="790"/>
      <c r="C55" s="660"/>
      <c r="D55" s="661">
        <v>640000</v>
      </c>
      <c r="E55" s="662"/>
      <c r="F55" s="663">
        <v>120000</v>
      </c>
      <c r="G55" s="661">
        <v>470000</v>
      </c>
      <c r="H55" s="661">
        <v>260000</v>
      </c>
      <c r="I55" s="662"/>
      <c r="J55" s="664"/>
      <c r="K55" s="665"/>
      <c r="L55" s="665"/>
      <c r="M55" s="662">
        <v>10000</v>
      </c>
      <c r="N55" s="666">
        <f>SUM(C55:M55)</f>
        <v>1500000</v>
      </c>
      <c r="O55" s="667">
        <f>SUM(P55:Q55)</f>
        <v>1500000</v>
      </c>
      <c r="P55" s="668">
        <f>D55+F55+G55+H55</f>
        <v>1490000</v>
      </c>
      <c r="Q55" s="669">
        <f>M55</f>
        <v>10000</v>
      </c>
      <c r="R55" s="670"/>
      <c r="S55" s="668">
        <v>480000</v>
      </c>
      <c r="T55" s="671">
        <v>0</v>
      </c>
      <c r="U55" s="672">
        <v>260000</v>
      </c>
      <c r="V55" s="667"/>
      <c r="W55" s="673"/>
    </row>
    <row r="56" spans="1:24" ht="15.75" thickBot="1" x14ac:dyDescent="0.3">
      <c r="A56" s="789" t="s">
        <v>539</v>
      </c>
      <c r="B56" s="790"/>
      <c r="C56" s="668"/>
      <c r="D56" s="669"/>
      <c r="E56" s="672"/>
      <c r="F56" s="668">
        <v>185000</v>
      </c>
      <c r="G56" s="669">
        <v>15000</v>
      </c>
      <c r="H56" s="669"/>
      <c r="I56" s="672"/>
      <c r="J56" s="667"/>
      <c r="K56" s="673"/>
      <c r="L56" s="665"/>
      <c r="M56" s="662"/>
      <c r="N56" s="666">
        <f>SUM(C56:M56)</f>
        <v>200000</v>
      </c>
      <c r="O56" s="667">
        <f>SUM(P56:Q56)</f>
        <v>200000</v>
      </c>
      <c r="P56" s="668">
        <f>F56+G56</f>
        <v>200000</v>
      </c>
      <c r="Q56" s="669">
        <f>M56</f>
        <v>0</v>
      </c>
      <c r="R56" s="670"/>
      <c r="S56" s="668">
        <v>10000</v>
      </c>
      <c r="T56" s="671">
        <v>5000</v>
      </c>
      <c r="U56" s="672"/>
      <c r="V56" s="667"/>
      <c r="W56" s="673"/>
    </row>
    <row r="57" spans="1:24" s="336" customFormat="1" ht="32.25" customHeight="1" thickBot="1" x14ac:dyDescent="0.3">
      <c r="A57" s="810" t="s">
        <v>540</v>
      </c>
      <c r="B57" s="811"/>
      <c r="C57" s="483">
        <f>C54+C55+C56</f>
        <v>10400000</v>
      </c>
      <c r="D57" s="481">
        <f>D54+D55+D56</f>
        <v>9640000</v>
      </c>
      <c r="E57" s="484">
        <f t="shared" ref="E57:M57" si="18">E54+E55+E56</f>
        <v>1400000</v>
      </c>
      <c r="F57" s="483">
        <f t="shared" si="18"/>
        <v>2879960</v>
      </c>
      <c r="G57" s="481">
        <f t="shared" si="18"/>
        <v>1345000</v>
      </c>
      <c r="H57" s="481">
        <f t="shared" si="18"/>
        <v>760000</v>
      </c>
      <c r="I57" s="484">
        <f t="shared" si="18"/>
        <v>780000</v>
      </c>
      <c r="J57" s="485">
        <f t="shared" si="18"/>
        <v>15114960</v>
      </c>
      <c r="K57" s="523">
        <f t="shared" si="18"/>
        <v>11357553</v>
      </c>
      <c r="L57" s="601"/>
      <c r="M57" s="484">
        <f t="shared" si="18"/>
        <v>590000</v>
      </c>
      <c r="N57" s="486">
        <f>N54+N55+N56</f>
        <v>17394960</v>
      </c>
      <c r="O57" s="485">
        <f>O54+O55+O56</f>
        <v>16339323</v>
      </c>
      <c r="P57" s="483">
        <f>P54+P55+P56</f>
        <v>16329323</v>
      </c>
      <c r="Q57" s="481">
        <f>Q54+Q55+Q56</f>
        <v>10000</v>
      </c>
      <c r="R57" s="482"/>
      <c r="S57" s="733">
        <f>S56+S55+S54+U54+U55+T54+T56+T55</f>
        <v>1876585</v>
      </c>
      <c r="T57" s="734"/>
      <c r="U57" s="735"/>
      <c r="V57" s="485">
        <f>V56</f>
        <v>0</v>
      </c>
      <c r="W57" s="486">
        <f>W54+W55</f>
        <v>0</v>
      </c>
      <c r="X57" s="487"/>
    </row>
    <row r="58" spans="1:24" s="336" customFormat="1" ht="16.5" thickBot="1" x14ac:dyDescent="0.3">
      <c r="A58" s="738" t="s">
        <v>544</v>
      </c>
      <c r="B58" s="739"/>
      <c r="C58" s="483"/>
      <c r="D58" s="481"/>
      <c r="E58" s="484"/>
      <c r="F58" s="483"/>
      <c r="G58" s="481"/>
      <c r="H58" s="481"/>
      <c r="I58" s="484"/>
      <c r="J58" s="485"/>
      <c r="K58" s="523"/>
      <c r="L58" s="601"/>
      <c r="M58" s="484"/>
      <c r="N58" s="486">
        <f>SUM(C58:M58)</f>
        <v>0</v>
      </c>
      <c r="O58" s="485">
        <f>SUM(P58:R58)</f>
        <v>16523842</v>
      </c>
      <c r="P58" s="483">
        <v>12024292</v>
      </c>
      <c r="Q58" s="481">
        <v>3220350</v>
      </c>
      <c r="R58" s="482">
        <v>1279200</v>
      </c>
      <c r="S58" s="733">
        <v>26965615</v>
      </c>
      <c r="T58" s="734"/>
      <c r="U58" s="735"/>
      <c r="V58" s="485">
        <v>3211215</v>
      </c>
      <c r="W58" s="486">
        <v>809750</v>
      </c>
      <c r="X58" s="487"/>
    </row>
    <row r="59" spans="1:24" s="423" customFormat="1" ht="33.75" customHeight="1" thickBot="1" x14ac:dyDescent="0.35">
      <c r="A59" s="727" t="s">
        <v>545</v>
      </c>
      <c r="B59" s="728"/>
      <c r="C59" s="728"/>
      <c r="D59" s="728"/>
      <c r="E59" s="728"/>
      <c r="F59" s="728"/>
      <c r="G59" s="728"/>
      <c r="H59" s="728"/>
      <c r="I59" s="728"/>
      <c r="J59" s="728"/>
      <c r="K59" s="728"/>
      <c r="L59" s="728"/>
      <c r="M59" s="728"/>
      <c r="N59" s="728"/>
      <c r="O59" s="729"/>
      <c r="P59" s="488">
        <f>P57+P58</f>
        <v>28353615</v>
      </c>
      <c r="Q59" s="489">
        <f>Q57+Q58</f>
        <v>3230350</v>
      </c>
      <c r="R59" s="490">
        <f>R57+R58</f>
        <v>1279200</v>
      </c>
      <c r="S59" s="736">
        <f>S57+S58</f>
        <v>28842200</v>
      </c>
      <c r="T59" s="725"/>
      <c r="U59" s="737"/>
      <c r="V59" s="491">
        <f>V57+V58</f>
        <v>3211215</v>
      </c>
      <c r="W59" s="492">
        <f>W57+W58</f>
        <v>809750</v>
      </c>
      <c r="X59" s="493"/>
    </row>
    <row r="60" spans="1:24" ht="19.5" thickBot="1" x14ac:dyDescent="0.35">
      <c r="A60" s="730"/>
      <c r="B60" s="731"/>
      <c r="C60" s="731"/>
      <c r="D60" s="731"/>
      <c r="E60" s="731"/>
      <c r="F60" s="731"/>
      <c r="G60" s="731"/>
      <c r="H60" s="731"/>
      <c r="I60" s="731"/>
      <c r="J60" s="731"/>
      <c r="K60" s="731"/>
      <c r="L60" s="731"/>
      <c r="M60" s="731"/>
      <c r="N60" s="731"/>
      <c r="O60" s="732"/>
      <c r="P60" s="724">
        <f>SUM(P59:R59)</f>
        <v>32863165</v>
      </c>
      <c r="Q60" s="761"/>
      <c r="R60" s="762"/>
      <c r="S60" s="724">
        <f>SUM(S59:W59)</f>
        <v>32863165</v>
      </c>
      <c r="T60" s="725"/>
      <c r="U60" s="725"/>
      <c r="V60" s="725"/>
      <c r="W60" s="726"/>
    </row>
    <row r="61" spans="1:24" ht="15.75" thickBot="1" x14ac:dyDescent="0.3">
      <c r="P61" s="775">
        <f>S60-P60</f>
        <v>0</v>
      </c>
      <c r="Q61" s="776"/>
      <c r="R61" s="776"/>
      <c r="S61" s="776"/>
      <c r="T61" s="776"/>
      <c r="U61" s="776"/>
      <c r="V61" s="776"/>
      <c r="W61" s="777"/>
    </row>
  </sheetData>
  <mergeCells count="35">
    <mergeCell ref="P61:W61"/>
    <mergeCell ref="A1:W1"/>
    <mergeCell ref="S6:U6"/>
    <mergeCell ref="S2:W4"/>
    <mergeCell ref="A55:B55"/>
    <mergeCell ref="N2:N6"/>
    <mergeCell ref="D4:E4"/>
    <mergeCell ref="F4:F6"/>
    <mergeCell ref="O2:R4"/>
    <mergeCell ref="P5:R5"/>
    <mergeCell ref="C2:K2"/>
    <mergeCell ref="A56:B56"/>
    <mergeCell ref="A57:B57"/>
    <mergeCell ref="M3:M6"/>
    <mergeCell ref="A54:B54"/>
    <mergeCell ref="H4:H6"/>
    <mergeCell ref="L3:L6"/>
    <mergeCell ref="P60:R60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  <mergeCell ref="S60:W60"/>
    <mergeCell ref="A59:O60"/>
    <mergeCell ref="S57:U57"/>
    <mergeCell ref="S58:U58"/>
    <mergeCell ref="S59:U59"/>
    <mergeCell ref="A58:B58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2025-03-06T06:23:54Z</cp:lastPrinted>
  <dcterms:created xsi:type="dcterms:W3CDTF">2013-01-26T12:47:58Z</dcterms:created>
  <dcterms:modified xsi:type="dcterms:W3CDTF">2025-03-06T12:39:50Z</dcterms:modified>
</cp:coreProperties>
</file>