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Marec 2024\"/>
    </mc:Choice>
  </mc:AlternateContent>
  <xr:revisionPtr revIDLastSave="0" documentId="13_ncr:1_{09D13085-EE95-4743-B845-2F25CFBB0CAA}" xr6:coauthVersionLast="47" xr6:coauthVersionMax="47" xr10:uidLastSave="{00000000-0000-0000-0000-000000000000}"/>
  <bookViews>
    <workbookView xWindow="-120" yWindow="-120" windowWidth="29040" windowHeight="15840" tabRatio="638" activeTab="5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100" i="5"/>
  <c r="C18" i="5" l="1"/>
  <c r="P52" i="13" l="1"/>
  <c r="O52" i="13"/>
  <c r="M45" i="13"/>
  <c r="G45" i="13"/>
  <c r="G20" i="13"/>
  <c r="D20" i="12" l="1"/>
  <c r="C75" i="5"/>
  <c r="I48" i="13" l="1"/>
  <c r="H48" i="13"/>
  <c r="F48" i="13"/>
  <c r="E48" i="13"/>
  <c r="D48" i="13"/>
  <c r="T21" i="13"/>
  <c r="T19" i="13"/>
  <c r="E44" i="13"/>
  <c r="E41" i="13"/>
  <c r="E40" i="13"/>
  <c r="E38" i="13"/>
  <c r="E29" i="13" s="1"/>
  <c r="C20" i="12"/>
  <c r="K181" i="6" l="1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1" i="6"/>
  <c r="I176" i="6"/>
  <c r="I175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32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7" i="6"/>
  <c r="I86" i="6"/>
  <c r="I84" i="6"/>
  <c r="I83" i="6"/>
  <c r="I79" i="6"/>
  <c r="I78" i="6"/>
  <c r="I75" i="6"/>
  <c r="I74" i="6"/>
  <c r="I73" i="6"/>
  <c r="I70" i="6"/>
  <c r="I67" i="6"/>
  <c r="I66" i="6"/>
  <c r="I64" i="6"/>
  <c r="I61" i="6"/>
  <c r="I58" i="6"/>
  <c r="I51" i="6"/>
  <c r="I50" i="6"/>
  <c r="I45" i="6"/>
  <c r="I44" i="6"/>
  <c r="I43" i="6"/>
  <c r="I42" i="6"/>
  <c r="I41" i="6"/>
  <c r="I40" i="6"/>
  <c r="I38" i="6"/>
  <c r="I37" i="6"/>
  <c r="I35" i="6"/>
  <c r="I34" i="6"/>
  <c r="I33" i="6"/>
  <c r="I31" i="6"/>
  <c r="I30" i="6"/>
  <c r="I29" i="6"/>
  <c r="I28" i="6"/>
  <c r="I27" i="6"/>
  <c r="I26" i="6"/>
  <c r="I25" i="6"/>
  <c r="I24" i="6"/>
  <c r="I21" i="6"/>
  <c r="I20" i="6"/>
  <c r="I19" i="6"/>
  <c r="I18" i="6"/>
  <c r="I17" i="6"/>
  <c r="I16" i="6"/>
  <c r="I15" i="6"/>
  <c r="I13" i="6"/>
  <c r="I12" i="6"/>
  <c r="I11" i="6"/>
  <c r="G182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80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8" i="6"/>
  <c r="F117" i="6"/>
  <c r="F116" i="6"/>
  <c r="F115" i="6"/>
  <c r="F114" i="6"/>
  <c r="F112" i="6"/>
  <c r="F111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3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7" i="6"/>
  <c r="F16" i="6"/>
  <c r="F15" i="6"/>
  <c r="F13" i="6"/>
  <c r="F12" i="6"/>
  <c r="F11" i="6"/>
  <c r="F10" i="6"/>
  <c r="E182" i="6"/>
  <c r="E181" i="6"/>
  <c r="E178" i="6"/>
  <c r="E177" i="6"/>
  <c r="E176" i="6"/>
  <c r="E175" i="6"/>
  <c r="E174" i="6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39" i="6"/>
  <c r="E138" i="6"/>
  <c r="E137" i="6"/>
  <c r="E135" i="6"/>
  <c r="E134" i="6"/>
  <c r="E132" i="6"/>
  <c r="E119" i="6"/>
  <c r="E118" i="6"/>
  <c r="E117" i="6"/>
  <c r="E116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7" i="6"/>
  <c r="E86" i="6"/>
  <c r="E84" i="6"/>
  <c r="E83" i="6"/>
  <c r="E82" i="6"/>
  <c r="E81" i="6"/>
  <c r="E80" i="6"/>
  <c r="E79" i="6"/>
  <c r="E78" i="6"/>
  <c r="E75" i="6"/>
  <c r="E74" i="6"/>
  <c r="E73" i="6"/>
  <c r="E67" i="6"/>
  <c r="E66" i="6"/>
  <c r="E64" i="6"/>
  <c r="E63" i="6"/>
  <c r="E62" i="6"/>
  <c r="E61" i="6"/>
  <c r="E59" i="6"/>
  <c r="E58" i="6"/>
  <c r="E56" i="6"/>
  <c r="E51" i="6"/>
  <c r="E50" i="6"/>
  <c r="E49" i="6"/>
  <c r="E47" i="6"/>
  <c r="E45" i="6"/>
  <c r="E44" i="6"/>
  <c r="E43" i="6"/>
  <c r="E42" i="6"/>
  <c r="E41" i="6"/>
  <c r="E40" i="6"/>
  <c r="E38" i="6"/>
  <c r="E37" i="6"/>
  <c r="E35" i="6"/>
  <c r="E34" i="6"/>
  <c r="E33" i="6"/>
  <c r="E31" i="6"/>
  <c r="E30" i="6"/>
  <c r="E29" i="6"/>
  <c r="E28" i="6"/>
  <c r="E27" i="6"/>
  <c r="E26" i="6"/>
  <c r="E25" i="6"/>
  <c r="E24" i="6"/>
  <c r="E21" i="6"/>
  <c r="E20" i="6"/>
  <c r="E19" i="6"/>
  <c r="E18" i="6"/>
  <c r="E17" i="6"/>
  <c r="E16" i="6"/>
  <c r="E15" i="6"/>
  <c r="E13" i="6"/>
  <c r="E12" i="6"/>
  <c r="E11" i="6"/>
  <c r="K113" i="6" l="1"/>
  <c r="D112" i="6" l="1"/>
  <c r="D100" i="6"/>
  <c r="D18" i="6"/>
  <c r="G179" i="6"/>
  <c r="F179" i="6"/>
  <c r="D178" i="6"/>
  <c r="D177" i="6"/>
  <c r="D175" i="6"/>
  <c r="J173" i="6"/>
  <c r="K173" i="6"/>
  <c r="G173" i="6"/>
  <c r="E173" i="6"/>
  <c r="H172" i="6"/>
  <c r="D171" i="6"/>
  <c r="H170" i="6"/>
  <c r="D168" i="6"/>
  <c r="E167" i="6"/>
  <c r="H163" i="6"/>
  <c r="D160" i="6"/>
  <c r="H159" i="6"/>
  <c r="F157" i="6"/>
  <c r="D158" i="6"/>
  <c r="G153" i="6"/>
  <c r="D139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I85" i="6"/>
  <c r="H83" i="6"/>
  <c r="G77" i="6"/>
  <c r="J72" i="6"/>
  <c r="G72" i="6"/>
  <c r="F72" i="6"/>
  <c r="I72" i="6"/>
  <c r="I65" i="6"/>
  <c r="J60" i="6"/>
  <c r="D61" i="6"/>
  <c r="K48" i="6"/>
  <c r="J48" i="6"/>
  <c r="J46" i="6" s="1"/>
  <c r="D45" i="6"/>
  <c r="D41" i="6"/>
  <c r="G32" i="6"/>
  <c r="D29" i="6"/>
  <c r="D25" i="6"/>
  <c r="D19" i="6"/>
  <c r="H16" i="6"/>
  <c r="H15" i="6"/>
  <c r="D12" i="6"/>
  <c r="D11" i="6"/>
  <c r="J9" i="6"/>
  <c r="C98" i="5"/>
  <c r="B98" i="5"/>
  <c r="C91" i="5"/>
  <c r="B91" i="5"/>
  <c r="C87" i="5"/>
  <c r="B87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I39" i="6"/>
  <c r="I36" i="6" s="1"/>
  <c r="K91" i="6"/>
  <c r="I167" i="6"/>
  <c r="H100" i="6"/>
  <c r="H102" i="6"/>
  <c r="J167" i="6"/>
  <c r="K97" i="6"/>
  <c r="K153" i="6"/>
  <c r="H117" i="6"/>
  <c r="H154" i="6"/>
  <c r="E162" i="6"/>
  <c r="D182" i="6"/>
  <c r="D116" i="6"/>
  <c r="H13" i="6"/>
  <c r="D110" i="6"/>
  <c r="H132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D161" i="6"/>
  <c r="G48" i="6"/>
  <c r="G46" i="6" s="1"/>
  <c r="G53" i="6"/>
  <c r="J65" i="6"/>
  <c r="J69" i="6"/>
  <c r="J68" i="6" s="1"/>
  <c r="J153" i="6"/>
  <c r="J23" i="6"/>
  <c r="H25" i="6"/>
  <c r="H166" i="6"/>
  <c r="D15" i="6"/>
  <c r="J39" i="6"/>
  <c r="J36" i="6" s="1"/>
  <c r="J53" i="6"/>
  <c r="H155" i="6"/>
  <c r="H171" i="6"/>
  <c r="D176" i="6"/>
  <c r="H104" i="6"/>
  <c r="D132" i="6"/>
  <c r="H27" i="6"/>
  <c r="H31" i="6"/>
  <c r="G39" i="6"/>
  <c r="G36" i="6" s="1"/>
  <c r="H43" i="6"/>
  <c r="H98" i="6"/>
  <c r="G106" i="6"/>
  <c r="D155" i="6"/>
  <c r="H169" i="6"/>
  <c r="F9" i="6"/>
  <c r="H20" i="6"/>
  <c r="I23" i="6"/>
  <c r="H37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D154" i="6"/>
  <c r="J162" i="6"/>
  <c r="G97" i="6"/>
  <c r="H105" i="6"/>
  <c r="K106" i="6"/>
  <c r="H138" i="6"/>
  <c r="K157" i="6"/>
  <c r="E157" i="6"/>
  <c r="D163" i="6"/>
  <c r="K162" i="6"/>
  <c r="H175" i="6"/>
  <c r="D17" i="6"/>
  <c r="H18" i="6"/>
  <c r="D38" i="6"/>
  <c r="D74" i="6"/>
  <c r="K77" i="6"/>
  <c r="H90" i="6"/>
  <c r="E97" i="6"/>
  <c r="H114" i="6"/>
  <c r="D118" i="6"/>
  <c r="H119" i="6"/>
  <c r="D137" i="6"/>
  <c r="G162" i="6"/>
  <c r="D170" i="6"/>
  <c r="H181" i="6"/>
  <c r="H34" i="6"/>
  <c r="D117" i="6"/>
  <c r="H161" i="6"/>
  <c r="I32" i="6"/>
  <c r="D50" i="6"/>
  <c r="H51" i="6"/>
  <c r="D73" i="6"/>
  <c r="H11" i="6"/>
  <c r="F14" i="6"/>
  <c r="H24" i="6"/>
  <c r="H28" i="6"/>
  <c r="J32" i="6"/>
  <c r="D6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D134" i="6"/>
  <c r="G133" i="6"/>
  <c r="G131" i="6" s="1"/>
  <c r="E153" i="6"/>
  <c r="H160" i="6"/>
  <c r="D169" i="6"/>
  <c r="H26" i="6"/>
  <c r="H30" i="6"/>
  <c r="K39" i="6"/>
  <c r="K36" i="6" s="1"/>
  <c r="H75" i="6"/>
  <c r="D99" i="6"/>
  <c r="F153" i="6"/>
  <c r="F106" i="6"/>
  <c r="H33" i="6"/>
  <c r="H42" i="6"/>
  <c r="K60" i="6"/>
  <c r="F69" i="6"/>
  <c r="F68" i="6" s="1"/>
  <c r="H101" i="6"/>
  <c r="D105" i="6"/>
  <c r="F167" i="6"/>
  <c r="F48" i="6"/>
  <c r="F46" i="6" s="1"/>
  <c r="K69" i="6"/>
  <c r="D86" i="6"/>
  <c r="E91" i="6"/>
  <c r="H12" i="6"/>
  <c r="H29" i="6"/>
  <c r="D37" i="6"/>
  <c r="D58" i="6"/>
  <c r="F85" i="6"/>
  <c r="D159" i="6"/>
  <c r="D111" i="6"/>
  <c r="J14" i="6"/>
  <c r="J8" i="6" s="1"/>
  <c r="K32" i="6"/>
  <c r="D49" i="6"/>
  <c r="F53" i="6"/>
  <c r="D78" i="6"/>
  <c r="D82" i="6"/>
  <c r="D90" i="6"/>
  <c r="D109" i="6"/>
  <c r="F133" i="6"/>
  <c r="F131" i="6" s="1"/>
  <c r="K14" i="6"/>
  <c r="D34" i="6"/>
  <c r="H38" i="6"/>
  <c r="F77" i="6"/>
  <c r="D94" i="6"/>
  <c r="D93" i="6" s="1"/>
  <c r="D103" i="6"/>
  <c r="H115" i="6"/>
  <c r="D138" i="6"/>
  <c r="D166" i="6"/>
  <c r="E14" i="6"/>
  <c r="F162" i="6"/>
  <c r="D21" i="6"/>
  <c r="D26" i="6"/>
  <c r="D30" i="6"/>
  <c r="H35" i="6"/>
  <c r="H40" i="6"/>
  <c r="H44" i="6"/>
  <c r="D81" i="6"/>
  <c r="H86" i="6"/>
  <c r="H158" i="6"/>
  <c r="D165" i="6"/>
  <c r="F23" i="6"/>
  <c r="D33" i="6"/>
  <c r="D42" i="6"/>
  <c r="H58" i="6"/>
  <c r="D66" i="6"/>
  <c r="H67" i="6"/>
  <c r="D13" i="6"/>
  <c r="D16" i="6"/>
  <c r="H17" i="6"/>
  <c r="H14" i="6" s="1"/>
  <c r="F39" i="6"/>
  <c r="F36" i="6" s="1"/>
  <c r="F65" i="6"/>
  <c r="H78" i="6"/>
  <c r="F93" i="6"/>
  <c r="F91" i="6" s="1"/>
  <c r="J97" i="6"/>
  <c r="H50" i="6"/>
  <c r="E65" i="6"/>
  <c r="H66" i="6"/>
  <c r="H70" i="6"/>
  <c r="E77" i="6"/>
  <c r="E85" i="6"/>
  <c r="F173" i="6"/>
  <c r="D174" i="6"/>
  <c r="D173" i="6" s="1"/>
  <c r="I14" i="6"/>
  <c r="D89" i="6"/>
  <c r="K46" i="6"/>
  <c r="J106" i="6"/>
  <c r="D20" i="6"/>
  <c r="H21" i="6"/>
  <c r="D24" i="6"/>
  <c r="D28" i="6"/>
  <c r="E32" i="6"/>
  <c r="D40" i="6"/>
  <c r="D44" i="6"/>
  <c r="E48" i="6"/>
  <c r="E46" i="6" s="1"/>
  <c r="D56" i="6"/>
  <c r="E60" i="6"/>
  <c r="H61" i="6"/>
  <c r="D64" i="6"/>
  <c r="E72" i="6"/>
  <c r="H73" i="6"/>
  <c r="D80" i="6"/>
  <c r="D84" i="6"/>
  <c r="K53" i="6"/>
  <c r="J93" i="6"/>
  <c r="J91" i="6" s="1"/>
  <c r="H94" i="6"/>
  <c r="H93" i="6" s="1"/>
  <c r="E23" i="6"/>
  <c r="D27" i="6"/>
  <c r="D31" i="6"/>
  <c r="D35" i="6"/>
  <c r="E39" i="6"/>
  <c r="E36" i="6" s="1"/>
  <c r="D43" i="6"/>
  <c r="D47" i="6"/>
  <c r="D51" i="6"/>
  <c r="D59" i="6"/>
  <c r="D63" i="6"/>
  <c r="H64" i="6"/>
  <c r="D67" i="6"/>
  <c r="D75" i="6"/>
  <c r="D79" i="6"/>
  <c r="D83" i="6"/>
  <c r="D87" i="6"/>
  <c r="F97" i="6"/>
  <c r="D102" i="6"/>
  <c r="F113" i="6"/>
  <c r="D114" i="6"/>
  <c r="D113" i="6" s="1"/>
  <c r="H19" i="6"/>
  <c r="C4" i="5"/>
  <c r="C26" i="7" s="1"/>
  <c r="B4" i="5"/>
  <c r="B26" i="7" s="1"/>
  <c r="B86" i="5"/>
  <c r="B8" i="7" s="1"/>
  <c r="C29" i="5"/>
  <c r="C86" i="5"/>
  <c r="C8" i="7" s="1"/>
  <c r="B17" i="5"/>
  <c r="B36" i="7" l="1"/>
  <c r="H72" i="6"/>
  <c r="C17" i="5"/>
  <c r="C3" i="5" s="1"/>
  <c r="C27" i="7"/>
  <c r="C36" i="7" s="1"/>
  <c r="K152" i="6"/>
  <c r="K95" i="6"/>
  <c r="K68" i="6"/>
  <c r="K8" i="6"/>
  <c r="J152" i="6"/>
  <c r="J52" i="6"/>
  <c r="J22" i="6"/>
  <c r="H157" i="6"/>
  <c r="H113" i="6"/>
  <c r="H32" i="6"/>
  <c r="H97" i="6"/>
  <c r="H167" i="6"/>
  <c r="D167" i="6"/>
  <c r="G52" i="6"/>
  <c r="F76" i="6"/>
  <c r="F52" i="6"/>
  <c r="F22" i="6"/>
  <c r="F8" i="6"/>
  <c r="D153" i="6"/>
  <c r="I22" i="6"/>
  <c r="D157" i="6"/>
  <c r="G95" i="6"/>
  <c r="G8" i="6"/>
  <c r="G152" i="6"/>
  <c r="H39" i="6"/>
  <c r="H36" i="6" s="1"/>
  <c r="D162" i="6"/>
  <c r="D72" i="6"/>
  <c r="D106" i="6"/>
  <c r="E95" i="6"/>
  <c r="D65" i="6"/>
  <c r="D48" i="6"/>
  <c r="D46" i="6" s="1"/>
  <c r="D32" i="6"/>
  <c r="D14" i="6"/>
  <c r="F152" i="6"/>
  <c r="D91" i="6"/>
  <c r="K22" i="6"/>
  <c r="K76" i="6"/>
  <c r="D60" i="6"/>
  <c r="F95" i="6"/>
  <c r="D97" i="6"/>
  <c r="E152" i="6"/>
  <c r="K52" i="6"/>
  <c r="J95" i="6"/>
  <c r="H23" i="6"/>
  <c r="D77" i="6"/>
  <c r="D85" i="6"/>
  <c r="D88" i="6"/>
  <c r="H65" i="6"/>
  <c r="E22" i="6"/>
  <c r="D39" i="6"/>
  <c r="D36" i="6" s="1"/>
  <c r="E76" i="6"/>
  <c r="D23" i="6"/>
  <c r="B3" i="5"/>
  <c r="C105" i="5" l="1"/>
  <c r="C4" i="7"/>
  <c r="B105" i="5"/>
  <c r="B4" i="7"/>
  <c r="H22" i="6"/>
  <c r="D152" i="6"/>
  <c r="D95" i="6"/>
  <c r="D22" i="6"/>
  <c r="D76" i="6"/>
  <c r="C21" i="7" l="1"/>
  <c r="C16" i="7"/>
  <c r="B16" i="7"/>
  <c r="B21" i="7"/>
  <c r="L45" i="13" l="1"/>
  <c r="C46" i="13" l="1"/>
  <c r="O49" i="13" l="1"/>
  <c r="U51" i="13" l="1"/>
  <c r="P50" i="13"/>
  <c r="O41" i="13" l="1"/>
  <c r="O34" i="13"/>
  <c r="O33" i="13"/>
  <c r="O43" i="13"/>
  <c r="O27" i="13"/>
  <c r="O26" i="13"/>
  <c r="O38" i="13"/>
  <c r="O29" i="13" s="1"/>
  <c r="O31" i="13"/>
  <c r="O32" i="13"/>
  <c r="O35" i="13"/>
  <c r="O36" i="13"/>
  <c r="O37" i="13"/>
  <c r="O39" i="13"/>
  <c r="O40" i="13"/>
  <c r="O42" i="13"/>
  <c r="O44" i="13"/>
  <c r="O30" i="13"/>
  <c r="N43" i="13" l="1"/>
  <c r="P49" i="13" l="1"/>
  <c r="K19" i="13"/>
  <c r="O19" i="13" s="1"/>
  <c r="N36" i="13" l="1"/>
  <c r="N35" i="13"/>
  <c r="J46" i="13" l="1"/>
  <c r="M46" i="13" l="1"/>
  <c r="S25" i="13"/>
  <c r="S18" i="13"/>
  <c r="S9" i="13"/>
  <c r="S48" i="13" l="1"/>
  <c r="S7" i="13"/>
  <c r="L18" i="13" l="1"/>
  <c r="U53" i="13" l="1"/>
  <c r="Q53" i="13"/>
  <c r="N52" i="13"/>
  <c r="M52" i="13"/>
  <c r="M50" i="13"/>
  <c r="O50" i="13"/>
  <c r="N50" i="13" s="1"/>
  <c r="M49" i="13"/>
  <c r="V25" i="13"/>
  <c r="V18" i="13"/>
  <c r="V9" i="13"/>
  <c r="T25" i="13"/>
  <c r="T18" i="13"/>
  <c r="T9" i="13"/>
  <c r="R25" i="13"/>
  <c r="R18" i="13"/>
  <c r="R9" i="13"/>
  <c r="V7" i="13" l="1"/>
  <c r="T7" i="13"/>
  <c r="T48" i="13"/>
  <c r="R7" i="13"/>
  <c r="N49" i="13"/>
  <c r="R48" i="13"/>
  <c r="R51" i="13" l="1"/>
  <c r="R53" i="13" s="1"/>
  <c r="V51" i="13"/>
  <c r="V53" i="13" s="1"/>
  <c r="R54" i="13" l="1"/>
  <c r="J13" i="13" l="1"/>
  <c r="I18" i="13"/>
  <c r="I9" i="13"/>
  <c r="I51" i="13" l="1"/>
  <c r="I47" i="13"/>
  <c r="I7" i="13"/>
  <c r="F9" i="13" l="1"/>
  <c r="E51" i="13"/>
  <c r="P45" i="13" l="1"/>
  <c r="N44" i="13"/>
  <c r="N42" i="13"/>
  <c r="N40" i="13"/>
  <c r="N39" i="13"/>
  <c r="N38" i="13"/>
  <c r="N34" i="13"/>
  <c r="N33" i="13"/>
  <c r="N32" i="13"/>
  <c r="N31" i="13"/>
  <c r="C28" i="13"/>
  <c r="J28" i="13" s="1"/>
  <c r="M28" i="13" s="1"/>
  <c r="K27" i="13"/>
  <c r="C27" i="13"/>
  <c r="J27" i="13" s="1"/>
  <c r="K26" i="13"/>
  <c r="J26" i="13"/>
  <c r="M26" i="13" s="1"/>
  <c r="L25" i="13"/>
  <c r="G25" i="13"/>
  <c r="F25" i="13"/>
  <c r="E25" i="13"/>
  <c r="K24" i="13"/>
  <c r="O24" i="13" s="1"/>
  <c r="N24" i="13" s="1"/>
  <c r="C24" i="13"/>
  <c r="K23" i="13"/>
  <c r="O23" i="13" s="1"/>
  <c r="N23" i="13" s="1"/>
  <c r="C23" i="13"/>
  <c r="K22" i="13"/>
  <c r="O22" i="13" s="1"/>
  <c r="C22" i="13"/>
  <c r="K21" i="13"/>
  <c r="O21" i="13" s="1"/>
  <c r="N21" i="13" s="1"/>
  <c r="C21" i="13"/>
  <c r="K20" i="13"/>
  <c r="O20" i="13" s="1"/>
  <c r="C20" i="13"/>
  <c r="C19" i="13"/>
  <c r="J19" i="13" s="1"/>
  <c r="M19" i="13" s="1"/>
  <c r="H18" i="13"/>
  <c r="G18" i="13"/>
  <c r="G48" i="13" s="1"/>
  <c r="F18" i="13"/>
  <c r="E18" i="13"/>
  <c r="D18" i="13"/>
  <c r="D51" i="13" s="1"/>
  <c r="N17" i="13"/>
  <c r="K17" i="13"/>
  <c r="C17" i="13"/>
  <c r="J17" i="13" s="1"/>
  <c r="M17" i="13" s="1"/>
  <c r="K16" i="13"/>
  <c r="O16" i="13" s="1"/>
  <c r="C16" i="13"/>
  <c r="K15" i="13"/>
  <c r="O15" i="13" s="1"/>
  <c r="C15" i="13"/>
  <c r="K14" i="13"/>
  <c r="O14" i="13" s="1"/>
  <c r="N14" i="13" s="1"/>
  <c r="C14" i="13"/>
  <c r="M13" i="13"/>
  <c r="K13" i="13"/>
  <c r="O13" i="13" s="1"/>
  <c r="K12" i="13"/>
  <c r="O12" i="13" s="1"/>
  <c r="N12" i="13" s="1"/>
  <c r="C12" i="13"/>
  <c r="K11" i="13"/>
  <c r="O11" i="13" s="1"/>
  <c r="C11" i="13"/>
  <c r="J11" i="13" s="1"/>
  <c r="K10" i="13"/>
  <c r="O10" i="13" s="1"/>
  <c r="C10" i="13"/>
  <c r="J10" i="13" s="1"/>
  <c r="M10" i="13" s="1"/>
  <c r="L9" i="13"/>
  <c r="H9" i="13"/>
  <c r="G9" i="13"/>
  <c r="E9" i="13"/>
  <c r="J8" i="13"/>
  <c r="O45" i="13" l="1"/>
  <c r="N45" i="13" s="1"/>
  <c r="L7" i="13"/>
  <c r="L48" i="13"/>
  <c r="L51" i="13" s="1"/>
  <c r="N37" i="13"/>
  <c r="E7" i="13"/>
  <c r="N41" i="13"/>
  <c r="N30" i="13"/>
  <c r="N29" i="13" s="1"/>
  <c r="G51" i="13"/>
  <c r="N13" i="13"/>
  <c r="N16" i="13"/>
  <c r="H51" i="13"/>
  <c r="C25" i="13"/>
  <c r="J24" i="13"/>
  <c r="M24" i="13" s="1"/>
  <c r="J20" i="13"/>
  <c r="M20" i="13" s="1"/>
  <c r="M8" i="13"/>
  <c r="J23" i="13"/>
  <c r="M23" i="13" s="1"/>
  <c r="J22" i="13"/>
  <c r="M22" i="13" s="1"/>
  <c r="J21" i="13"/>
  <c r="M21" i="13" s="1"/>
  <c r="N20" i="13"/>
  <c r="N19" i="13"/>
  <c r="N15" i="13"/>
  <c r="N11" i="13"/>
  <c r="J16" i="13"/>
  <c r="M16" i="13" s="1"/>
  <c r="J15" i="13"/>
  <c r="M15" i="13" s="1"/>
  <c r="J14" i="13"/>
  <c r="M14" i="13" s="1"/>
  <c r="J12" i="13"/>
  <c r="M12" i="13" s="1"/>
  <c r="F7" i="13"/>
  <c r="F51" i="13"/>
  <c r="D7" i="13"/>
  <c r="P9" i="13"/>
  <c r="P25" i="13"/>
  <c r="N27" i="13"/>
  <c r="N22" i="13"/>
  <c r="P18" i="13"/>
  <c r="K9" i="13"/>
  <c r="C9" i="13"/>
  <c r="O18" i="13"/>
  <c r="M27" i="13"/>
  <c r="M25" i="13" s="1"/>
  <c r="J25" i="13"/>
  <c r="O9" i="13"/>
  <c r="N10" i="13"/>
  <c r="N26" i="13"/>
  <c r="O25" i="13"/>
  <c r="G7" i="13"/>
  <c r="M11" i="13"/>
  <c r="K18" i="13"/>
  <c r="K25" i="13"/>
  <c r="H7" i="13"/>
  <c r="C18" i="13"/>
  <c r="H47" i="13"/>
  <c r="O47" i="13" s="1"/>
  <c r="C48" i="13" l="1"/>
  <c r="P7" i="13"/>
  <c r="M18" i="13"/>
  <c r="O48" i="13"/>
  <c r="N9" i="13"/>
  <c r="K7" i="13"/>
  <c r="P48" i="13"/>
  <c r="J18" i="13"/>
  <c r="J7" i="13" s="1"/>
  <c r="N18" i="13"/>
  <c r="N25" i="13"/>
  <c r="K48" i="13"/>
  <c r="K51" i="13" s="1"/>
  <c r="C51" i="13"/>
  <c r="J9" i="13"/>
  <c r="C7" i="13"/>
  <c r="N47" i="13"/>
  <c r="O7" i="13"/>
  <c r="M9" i="13"/>
  <c r="N7" i="13" l="1"/>
  <c r="M48" i="13"/>
  <c r="M7" i="13"/>
  <c r="M51" i="13"/>
  <c r="P51" i="13"/>
  <c r="P53" i="13" s="1"/>
  <c r="O51" i="13"/>
  <c r="O53" i="13" s="1"/>
  <c r="J48" i="13"/>
  <c r="J51" i="13" s="1"/>
  <c r="N48" i="13"/>
  <c r="N51" i="13" s="1"/>
  <c r="O54" i="13" l="1"/>
  <c r="O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16" i="6" l="1"/>
  <c r="H116" i="6" s="1"/>
  <c r="I10" i="6" l="1"/>
  <c r="I9" i="6" l="1"/>
  <c r="I8" i="6" s="1"/>
  <c r="H10" i="6"/>
  <c r="H9" i="6" s="1"/>
  <c r="H8" i="6" s="1"/>
  <c r="E10" i="6" l="1"/>
  <c r="E9" i="6" l="1"/>
  <c r="E8" i="6" s="1"/>
  <c r="D10" i="6"/>
  <c r="D9" i="6" s="1"/>
  <c r="D8" i="6" s="1"/>
  <c r="K182" i="6" l="1"/>
  <c r="K179" i="6" s="1"/>
  <c r="I182" i="6"/>
  <c r="I180" i="6"/>
  <c r="J180" i="6"/>
  <c r="K178" i="6"/>
  <c r="I178" i="6"/>
  <c r="I177" i="6"/>
  <c r="H177" i="6" s="1"/>
  <c r="I165" i="6"/>
  <c r="I156" i="6"/>
  <c r="K151" i="6"/>
  <c r="J151" i="6"/>
  <c r="I151" i="6"/>
  <c r="G151" i="6"/>
  <c r="F151" i="6"/>
  <c r="E151" i="6"/>
  <c r="K150" i="6"/>
  <c r="J150" i="6"/>
  <c r="I150" i="6"/>
  <c r="G150" i="6"/>
  <c r="F150" i="6"/>
  <c r="E150" i="6"/>
  <c r="K149" i="6"/>
  <c r="J149" i="6"/>
  <c r="I149" i="6"/>
  <c r="G149" i="6"/>
  <c r="F149" i="6"/>
  <c r="E149" i="6"/>
  <c r="K148" i="6"/>
  <c r="J148" i="6"/>
  <c r="I148" i="6"/>
  <c r="G148" i="6"/>
  <c r="F148" i="6"/>
  <c r="E148" i="6"/>
  <c r="K147" i="6"/>
  <c r="J147" i="6"/>
  <c r="I147" i="6"/>
  <c r="H147" i="6" s="1"/>
  <c r="G147" i="6"/>
  <c r="F147" i="6"/>
  <c r="E147" i="6"/>
  <c r="K146" i="6"/>
  <c r="J146" i="6"/>
  <c r="I146" i="6"/>
  <c r="G146" i="6"/>
  <c r="F146" i="6"/>
  <c r="E146" i="6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I143" i="6"/>
  <c r="H143" i="6" s="1"/>
  <c r="G143" i="6"/>
  <c r="F143" i="6"/>
  <c r="E143" i="6"/>
  <c r="I142" i="6"/>
  <c r="E142" i="6"/>
  <c r="K142" i="6"/>
  <c r="K141" i="6" s="1"/>
  <c r="J142" i="6"/>
  <c r="G142" i="6"/>
  <c r="F142" i="6"/>
  <c r="I137" i="6"/>
  <c r="H137" i="6" s="1"/>
  <c r="J136" i="6"/>
  <c r="J133" i="6" s="1"/>
  <c r="J131" i="6" s="1"/>
  <c r="I136" i="6"/>
  <c r="E136" i="6"/>
  <c r="I135" i="6"/>
  <c r="I134" i="6"/>
  <c r="H134" i="6" s="1"/>
  <c r="K130" i="6"/>
  <c r="J130" i="6"/>
  <c r="I130" i="6"/>
  <c r="H130" i="6" s="1"/>
  <c r="G130" i="6"/>
  <c r="F130" i="6"/>
  <c r="E130" i="6"/>
  <c r="K129" i="6"/>
  <c r="J129" i="6"/>
  <c r="I129" i="6"/>
  <c r="G129" i="6"/>
  <c r="F129" i="6"/>
  <c r="E129" i="6"/>
  <c r="D129" i="6" s="1"/>
  <c r="K128" i="6"/>
  <c r="J128" i="6"/>
  <c r="I128" i="6"/>
  <c r="G128" i="6"/>
  <c r="F128" i="6"/>
  <c r="E128" i="6"/>
  <c r="K127" i="6"/>
  <c r="J127" i="6"/>
  <c r="I127" i="6"/>
  <c r="G127" i="6"/>
  <c r="F127" i="6"/>
  <c r="E127" i="6"/>
  <c r="K126" i="6"/>
  <c r="J126" i="6"/>
  <c r="I126" i="6"/>
  <c r="H126" i="6" s="1"/>
  <c r="G126" i="6"/>
  <c r="F126" i="6"/>
  <c r="E126" i="6"/>
  <c r="K125" i="6"/>
  <c r="J125" i="6"/>
  <c r="I125" i="6"/>
  <c r="G125" i="6"/>
  <c r="F125" i="6"/>
  <c r="E125" i="6"/>
  <c r="D125" i="6" s="1"/>
  <c r="K124" i="6"/>
  <c r="J124" i="6"/>
  <c r="I124" i="6"/>
  <c r="G124" i="6"/>
  <c r="F124" i="6"/>
  <c r="E124" i="6"/>
  <c r="K123" i="6"/>
  <c r="J123" i="6"/>
  <c r="I123" i="6"/>
  <c r="G123" i="6"/>
  <c r="F123" i="6"/>
  <c r="E123" i="6"/>
  <c r="K121" i="6"/>
  <c r="J121" i="6"/>
  <c r="I121" i="6"/>
  <c r="G121" i="6"/>
  <c r="F121" i="6"/>
  <c r="E121" i="6"/>
  <c r="I118" i="6"/>
  <c r="H118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96" i="6"/>
  <c r="I92" i="6"/>
  <c r="J87" i="6"/>
  <c r="I82" i="6"/>
  <c r="H82" i="6" s="1"/>
  <c r="I81" i="6"/>
  <c r="H81" i="6" s="1"/>
  <c r="I80" i="6"/>
  <c r="J79" i="6"/>
  <c r="I71" i="6"/>
  <c r="E71" i="6"/>
  <c r="D71" i="6" s="1"/>
  <c r="E70" i="6"/>
  <c r="I63" i="6"/>
  <c r="H63" i="6" s="1"/>
  <c r="I62" i="6"/>
  <c r="I59" i="6"/>
  <c r="H59" i="6" s="1"/>
  <c r="I57" i="6"/>
  <c r="H57" i="6" s="1"/>
  <c r="E57" i="6"/>
  <c r="D57" i="6" s="1"/>
  <c r="I56" i="6"/>
  <c r="H56" i="6" s="1"/>
  <c r="I55" i="6"/>
  <c r="H55" i="6" s="1"/>
  <c r="E55" i="6"/>
  <c r="D55" i="6" s="1"/>
  <c r="I54" i="6"/>
  <c r="E54" i="6"/>
  <c r="I47" i="6"/>
  <c r="D146" i="6" l="1"/>
  <c r="H151" i="6"/>
  <c r="H149" i="6"/>
  <c r="F122" i="6"/>
  <c r="F120" i="6" s="1"/>
  <c r="H121" i="6"/>
  <c r="H125" i="6"/>
  <c r="J122" i="6"/>
  <c r="J120" i="6" s="1"/>
  <c r="D128" i="6"/>
  <c r="I174" i="6"/>
  <c r="H110" i="6"/>
  <c r="H106" i="6" s="1"/>
  <c r="I106" i="6"/>
  <c r="I95" i="6" s="1"/>
  <c r="H182" i="6"/>
  <c r="I179" i="6"/>
  <c r="J179" i="6"/>
  <c r="H180" i="6"/>
  <c r="H178" i="6"/>
  <c r="H165" i="6"/>
  <c r="H162" i="6" s="1"/>
  <c r="I162" i="6"/>
  <c r="H156" i="6"/>
  <c r="H153" i="6" s="1"/>
  <c r="I153" i="6"/>
  <c r="D144" i="6"/>
  <c r="H145" i="6"/>
  <c r="D148" i="6"/>
  <c r="I141" i="6"/>
  <c r="I140" i="6" s="1"/>
  <c r="H142" i="6"/>
  <c r="D143" i="6"/>
  <c r="H144" i="6"/>
  <c r="D147" i="6"/>
  <c r="H148" i="6"/>
  <c r="D151" i="6"/>
  <c r="F141" i="6"/>
  <c r="F140" i="6" s="1"/>
  <c r="D150" i="6"/>
  <c r="G141" i="6"/>
  <c r="G140" i="6" s="1"/>
  <c r="J141" i="6"/>
  <c r="J140" i="6" s="1"/>
  <c r="K140" i="6"/>
  <c r="D145" i="6"/>
  <c r="H146" i="6"/>
  <c r="D149" i="6"/>
  <c r="H150" i="6"/>
  <c r="E141" i="6"/>
  <c r="E140" i="6" s="1"/>
  <c r="D142" i="6"/>
  <c r="H136" i="6"/>
  <c r="D136" i="6"/>
  <c r="D133" i="6" s="1"/>
  <c r="D131" i="6" s="1"/>
  <c r="E133" i="6"/>
  <c r="E131" i="6" s="1"/>
  <c r="I133" i="6"/>
  <c r="I131" i="6" s="1"/>
  <c r="H135" i="6"/>
  <c r="K122" i="6"/>
  <c r="K120" i="6" s="1"/>
  <c r="H124" i="6"/>
  <c r="D127" i="6"/>
  <c r="H128" i="6"/>
  <c r="G122" i="6"/>
  <c r="G120" i="6" s="1"/>
  <c r="D121" i="6"/>
  <c r="D126" i="6"/>
  <c r="H127" i="6"/>
  <c r="D130" i="6"/>
  <c r="D124" i="6"/>
  <c r="H129" i="6"/>
  <c r="E122" i="6"/>
  <c r="E120" i="6" s="1"/>
  <c r="D123" i="6"/>
  <c r="I122" i="6"/>
  <c r="I120" i="6" s="1"/>
  <c r="H123" i="6"/>
  <c r="H96" i="6"/>
  <c r="I91" i="6"/>
  <c r="H92" i="6"/>
  <c r="H91" i="6" s="1"/>
  <c r="J85" i="6"/>
  <c r="H87" i="6"/>
  <c r="H85" i="6" s="1"/>
  <c r="J89" i="6"/>
  <c r="I77" i="6"/>
  <c r="I76" i="6" s="1"/>
  <c r="H80" i="6"/>
  <c r="H79" i="6"/>
  <c r="J77" i="6"/>
  <c r="H71" i="6"/>
  <c r="H69" i="6" s="1"/>
  <c r="H68" i="6" s="1"/>
  <c r="I69" i="6"/>
  <c r="I68" i="6" s="1"/>
  <c r="E69" i="6"/>
  <c r="E68" i="6" s="1"/>
  <c r="D70" i="6"/>
  <c r="D69" i="6" s="1"/>
  <c r="D68" i="6" s="1"/>
  <c r="H62" i="6"/>
  <c r="H60" i="6" s="1"/>
  <c r="I60" i="6"/>
  <c r="D54" i="6"/>
  <c r="D53" i="6" s="1"/>
  <c r="D52" i="6" s="1"/>
  <c r="E53" i="6"/>
  <c r="E52" i="6" s="1"/>
  <c r="I53" i="6"/>
  <c r="I52" i="6" s="1"/>
  <c r="H54" i="6"/>
  <c r="H53" i="6" s="1"/>
  <c r="I49" i="6"/>
  <c r="H47" i="6"/>
  <c r="F6" i="6" l="1"/>
  <c r="B9" i="7" s="1"/>
  <c r="B10" i="7" s="1"/>
  <c r="H95" i="6"/>
  <c r="D141" i="6"/>
  <c r="D140" i="6" s="1"/>
  <c r="H133" i="6"/>
  <c r="H131" i="6" s="1"/>
  <c r="H52" i="6"/>
  <c r="G6" i="6"/>
  <c r="B13" i="7" s="1"/>
  <c r="B33" i="7" s="1"/>
  <c r="I173" i="6"/>
  <c r="I152" i="6" s="1"/>
  <c r="H174" i="6"/>
  <c r="H173" i="6" s="1"/>
  <c r="H152" i="6" s="1"/>
  <c r="H179" i="6"/>
  <c r="E180" i="6"/>
  <c r="H141" i="6"/>
  <c r="H140" i="6" s="1"/>
  <c r="K6" i="6"/>
  <c r="C13" i="7" s="1"/>
  <c r="D122" i="6"/>
  <c r="D120" i="6" s="1"/>
  <c r="H122" i="6"/>
  <c r="H120" i="6" s="1"/>
  <c r="H89" i="6"/>
  <c r="H88" i="6" s="1"/>
  <c r="J88" i="6"/>
  <c r="J76" i="6" s="1"/>
  <c r="J6" i="6" s="1"/>
  <c r="C9" i="7" s="1"/>
  <c r="H77" i="6"/>
  <c r="H49" i="6"/>
  <c r="H48" i="6" s="1"/>
  <c r="H46" i="6" s="1"/>
  <c r="I48" i="6"/>
  <c r="I46" i="6" s="1"/>
  <c r="B32" i="7" l="1"/>
  <c r="B14" i="7"/>
  <c r="I6" i="6"/>
  <c r="C5" i="7" s="1"/>
  <c r="C17" i="7" s="1"/>
  <c r="C18" i="7" s="1"/>
  <c r="E179" i="6"/>
  <c r="E6" i="6" s="1"/>
  <c r="B5" i="7" s="1"/>
  <c r="D180" i="6"/>
  <c r="D179" i="6" s="1"/>
  <c r="C33" i="7"/>
  <c r="C14" i="7"/>
  <c r="C32" i="7"/>
  <c r="C10" i="7"/>
  <c r="H76" i="6"/>
  <c r="C6" i="7" l="1"/>
  <c r="C31" i="7"/>
  <c r="C22" i="7"/>
  <c r="C23" i="7" s="1"/>
  <c r="B6" i="7"/>
  <c r="C37" i="7"/>
  <c r="C38" i="7" s="1"/>
  <c r="B17" i="7"/>
  <c r="B18" i="7" s="1"/>
  <c r="B31" i="7"/>
  <c r="B37" i="7" s="1"/>
  <c r="B38" i="7" s="1"/>
  <c r="B22" i="7"/>
  <c r="B23" i="7" s="1"/>
  <c r="D6" i="6"/>
  <c r="H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78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S11" authorId="0" shapeId="0" xr:uid="{AB73FFF1-3F6C-4D60-A0EA-903F4D8FC55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S15" authorId="0" shapeId="0" xr:uid="{D63F9032-E8CA-47D2-91FB-D22E0612E0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S19" authorId="0" shapeId="0" xr:uid="{5611DAEB-6D28-43B1-831A-40EBD5C8181D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S20" authorId="0" shapeId="0" xr:uid="{7A4862CF-2D8E-42B3-B6BA-350D21EFC26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S21" authorId="0" shapeId="0" xr:uid="{B3DD531C-FEC3-4B79-808E-DEB719513DC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S22" authorId="0" shapeId="0" xr:uid="{917C9307-E7B6-4F5A-BA5C-CBBD64CDBDB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
</t>
        </r>
      </text>
    </comment>
    <comment ref="S23" authorId="0" shapeId="0" xr:uid="{1A4744AB-146E-4558-A722-E7D405B3D16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</t>
        </r>
      </text>
    </comment>
    <comment ref="S24" authorId="0" shapeId="0" xr:uid="{9F73C611-2DE2-4A71-9C8A-98018312D82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</commentList>
</comments>
</file>

<file path=xl/sharedStrings.xml><?xml version="1.0" encoding="utf-8"?>
<sst xmlns="http://schemas.openxmlformats.org/spreadsheetml/2006/main" count="955" uniqueCount="639">
  <si>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</si>
  <si>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</si>
  <si>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</si>
  <si>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</si>
  <si>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</si>
  <si>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</si>
  <si>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</si>
  <si>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</si>
  <si>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</si>
  <si>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</si>
  <si>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</si>
  <si>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</si>
  <si>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</si>
  <si>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</si>
  <si>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</si>
  <si>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</si>
  <si>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</si>
  <si>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</si>
  <si>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</si>
  <si>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</si>
  <si>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</si>
  <si>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</si>
  <si>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</si>
  <si>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</si>
  <si>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</si>
  <si>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</si>
  <si>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</si>
  <si>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</si>
  <si>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</si>
  <si>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</si>
  <si>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</si>
  <si>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</si>
  <si>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</si>
  <si>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</si>
  <si>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</si>
  <si>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</si>
  <si>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</si>
  <si>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</si>
  <si>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</si>
  <si>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</si>
  <si>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</si>
  <si>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</si>
  <si>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</si>
  <si>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</si>
  <si>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</si>
  <si>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</si>
  <si>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</si>
  <si>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</si>
  <si>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</si>
  <si>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</si>
  <si>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</si>
  <si>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</si>
  <si>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</si>
  <si>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</si>
  <si>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</si>
  <si>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</si>
  <si>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</si>
  <si>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</si>
  <si>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</si>
  <si>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</si>
  <si>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</si>
  <si>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</si>
  <si>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</si>
  <si>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</si>
  <si>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</si>
  <si>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</si>
  <si>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</si>
  <si>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</si>
  <si>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</si>
  <si>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</si>
  <si>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</si>
  <si>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</si>
  <si>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</si>
  <si>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</si>
  <si>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</si>
  <si>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</si>
  <si>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</si>
  <si>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</si>
  <si>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</si>
  <si>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</si>
  <si>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</si>
  <si>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</si>
  <si>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</si>
  <si>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</si>
  <si>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</si>
  <si>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</si>
  <si>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</si>
  <si>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</si>
  <si>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</si>
  <si>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</si>
  <si>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</si>
  <si>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</si>
  <si>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</si>
  <si>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</si>
  <si>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</si>
  <si>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</si>
  <si>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</si>
  <si>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</si>
  <si>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</si>
  <si>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</si>
  <si>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</si>
  <si>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</si>
  <si>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</si>
  <si>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</si>
  <si>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</si>
  <si>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</si>
  <si>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</si>
  <si>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</si>
  <si>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</si>
  <si>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</si>
  <si>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</si>
  <si>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</si>
  <si>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</si>
  <si>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</si>
  <si>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</si>
  <si>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</si>
  <si>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</si>
  <si>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</si>
  <si>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</si>
  <si>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</si>
  <si>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</si>
  <si>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</si>
  <si>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</si>
  <si>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</si>
  <si>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</si>
  <si>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</si>
  <si>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</si>
  <si>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</si>
  <si>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</si>
  <si>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</si>
  <si>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</si>
  <si>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</si>
  <si>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</si>
  <si>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</si>
  <si>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</si>
  <si>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</si>
  <si>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</si>
  <si>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</si>
  <si>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</si>
  <si>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</si>
  <si>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</si>
  <si>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</si>
  <si>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</si>
  <si>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</si>
  <si>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</si>
  <si>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</si>
  <si>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</si>
  <si>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</si>
  <si>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</si>
  <si>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</si>
  <si>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</si>
  <si>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</si>
  <si>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</si>
  <si>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</si>
  <si>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</si>
  <si>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</si>
  <si>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</si>
  <si>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</si>
  <si>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</si>
  <si>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</si>
  <si>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</si>
  <si>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</si>
  <si>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</si>
  <si>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</si>
  <si>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</si>
  <si>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</si>
  <si>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</si>
  <si>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</si>
  <si>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</si>
  <si>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</si>
  <si>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</si>
  <si>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</si>
  <si>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</si>
  <si>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</si>
  <si>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</si>
  <si>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</si>
  <si>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</si>
  <si>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</si>
  <si>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</si>
  <si>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</si>
  <si>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</si>
  <si>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</si>
  <si>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</si>
  <si>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</si>
  <si>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</si>
  <si>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</si>
  <si>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</si>
  <si>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</si>
  <si>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</si>
  <si>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</si>
  <si>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</si>
  <si>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</si>
  <si>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</si>
  <si>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</si>
  <si>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</si>
  <si>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</si>
  <si>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</si>
  <si>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</si>
  <si>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</si>
  <si>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</si>
  <si>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</si>
  <si>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</si>
  <si>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</si>
  <si>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</si>
  <si>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</si>
  <si>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</si>
  <si>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</si>
  <si>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</si>
  <si>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</si>
  <si>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</si>
  <si>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</si>
  <si>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</si>
  <si>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</si>
  <si>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</si>
  <si>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</si>
  <si>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</si>
  <si>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</si>
  <si>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</si>
  <si>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</si>
  <si>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</si>
  <si>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</si>
  <si>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</si>
  <si>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</si>
  <si>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</si>
  <si>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</si>
  <si>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</si>
  <si>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</si>
  <si>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</si>
  <si>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</si>
  <si>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</si>
  <si>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</si>
  <si>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</si>
  <si>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</si>
  <si>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</si>
  <si>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</si>
  <si>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</si>
  <si>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</si>
  <si>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</si>
  <si>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</si>
  <si>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</si>
  <si>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</si>
  <si>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</si>
  <si>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</si>
  <si>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</si>
  <si>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</si>
  <si>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</si>
  <si>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</si>
  <si>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</si>
  <si>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</si>
  <si>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</si>
  <si>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</si>
  <si>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</si>
  <si>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</si>
  <si>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</si>
  <si>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</si>
  <si>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</si>
  <si>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</si>
  <si>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</si>
  <si>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</si>
  <si>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</si>
  <si>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</si>
  <si>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</si>
  <si>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</si>
  <si>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</si>
  <si>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</si>
  <si>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</si>
  <si>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</si>
  <si>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</si>
  <si>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</si>
  <si>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</si>
  <si>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</si>
  <si>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</si>
  <si>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</si>
  <si>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</si>
  <si>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</si>
  <si>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</si>
  <si>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</si>
  <si>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</si>
  <si>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</si>
  <si>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</si>
  <si>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</si>
  <si>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</si>
  <si>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</si>
  <si>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</si>
  <si>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</si>
  <si>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</si>
  <si>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</si>
  <si>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</si>
  <si>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</si>
  <si>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</si>
  <si>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</si>
  <si>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</si>
  <si>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</si>
  <si>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</si>
  <si>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</si>
  <si>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</si>
  <si>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</si>
  <si>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</si>
  <si>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</si>
  <si>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</si>
  <si>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</si>
  <si>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</si>
  <si>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</si>
  <si>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</si>
  <si>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</si>
  <si>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</si>
  <si>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</si>
  <si>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</si>
  <si>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</si>
  <si>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</si>
  <si>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</si>
  <si>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</si>
  <si>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</si>
  <si>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</si>
  <si>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</si>
  <si>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</si>
  <si>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</si>
  <si>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</si>
  <si>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</si>
  <si>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</si>
  <si>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</si>
  <si>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</si>
  <si>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</si>
  <si>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</si>
  <si>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</si>
  <si>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</si>
  <si>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</si>
  <si>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</si>
  <si>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</si>
  <si>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</si>
  <si>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</si>
  <si>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</si>
  <si>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</si>
  <si>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</si>
  <si>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</si>
  <si>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</si>
  <si>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</si>
  <si>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</si>
  <si>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</si>
  <si>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</si>
  <si>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</si>
  <si>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</si>
  <si>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</si>
  <si>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</si>
  <si>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</si>
  <si>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</si>
  <si>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</si>
  <si>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</si>
  <si>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</si>
  <si>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</si>
  <si>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</si>
  <si>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</si>
  <si>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</si>
  <si>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</si>
  <si>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</si>
  <si>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</si>
  <si>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</si>
  <si>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</si>
  <si>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</si>
  <si>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</si>
  <si>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</si>
  <si>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</si>
  <si>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</si>
  <si>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</si>
  <si>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</si>
  <si>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</si>
  <si>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</si>
  <si>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</si>
  <si>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</si>
  <si>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</si>
  <si>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</si>
  <si>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</si>
  <si>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</si>
  <si>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</si>
  <si>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</si>
  <si>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</si>
  <si>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</si>
  <si>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</si>
  <si>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</si>
  <si>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</si>
  <si>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</si>
  <si>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</si>
  <si>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</si>
  <si>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</si>
  <si>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</si>
  <si>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</si>
  <si>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</si>
  <si>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</si>
  <si>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</si>
  <si>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</si>
  <si>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</si>
  <si>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</si>
  <si>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</si>
  <si>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</si>
  <si>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</si>
  <si>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</si>
  <si>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</si>
  <si>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</si>
  <si>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</si>
  <si>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</si>
  <si>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</si>
  <si>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</si>
  <si>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</si>
  <si>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</si>
  <si>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</si>
  <si>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</si>
  <si>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</si>
  <si>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</si>
  <si>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</si>
  <si>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</si>
  <si>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</si>
  <si>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</si>
  <si>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</si>
  <si>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</si>
  <si>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</si>
  <si>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</si>
  <si>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</si>
  <si>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</si>
  <si>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</si>
  <si>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</si>
  <si>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</si>
  <si>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</si>
  <si>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</si>
  <si>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</si>
  <si>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</si>
  <si>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</si>
  <si>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</si>
  <si>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</si>
  <si>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</si>
  <si>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</si>
  <si>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</si>
  <si>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</si>
  <si>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</si>
  <si>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</si>
  <si>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</si>
  <si>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</si>
  <si>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</si>
  <si>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</si>
  <si>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</si>
  <si>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</si>
  <si>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</si>
  <si>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</si>
  <si>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</si>
  <si>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</si>
  <si>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</si>
  <si>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</si>
  <si>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</si>
  <si>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</si>
  <si>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</si>
  <si>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</si>
  <si>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</si>
  <si>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</si>
  <si>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</si>
  <si>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</si>
  <si>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</si>
  <si>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</si>
  <si>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</si>
  <si>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</si>
  <si>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</si>
  <si>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</si>
  <si>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</si>
  <si>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</si>
  <si>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</si>
  <si>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</si>
  <si>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</si>
  <si>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</si>
  <si>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</si>
  <si>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</si>
  <si>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</si>
  <si>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</si>
  <si>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</si>
  <si>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</si>
  <si>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</si>
  <si>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</si>
  <si>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</si>
  <si>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</si>
  <si>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</si>
  <si>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</si>
  <si>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</si>
  <si>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</si>
  <si>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</si>
  <si>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</si>
  <si>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</si>
  <si>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</si>
  <si>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</si>
  <si>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</si>
  <si>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</si>
  <si>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</si>
  <si>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</si>
  <si>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</si>
  <si>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</si>
  <si>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</si>
  <si>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</si>
  <si>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</si>
  <si>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</si>
  <si>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</si>
  <si>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</si>
  <si>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</si>
  <si>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</si>
  <si>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</si>
  <si>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</si>
  <si>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</si>
  <si>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</si>
  <si>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</si>
  <si>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</si>
  <si>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</si>
  <si>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</si>
  <si>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</si>
  <si>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</si>
  <si>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</si>
  <si>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</si>
  <si>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</si>
  <si>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</si>
  <si>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</si>
  <si>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</si>
  <si>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</si>
  <si>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</si>
  <si>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</si>
  <si>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</si>
  <si>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</si>
  <si>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</si>
  <si>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</si>
  <si>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</si>
  <si>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</si>
  <si>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</si>
  <si>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</si>
  <si>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</si>
  <si>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</si>
  <si>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</si>
  <si>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</si>
  <si>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</si>
  <si>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</si>
  <si>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</si>
  <si>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456 zábezpeka byty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</si>
  <si>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</si>
  <si>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</si>
  <si>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</si>
  <si>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</si>
  <si>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</si>
  <si>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</si>
  <si>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</si>
  <si>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</si>
  <si>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</si>
  <si>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</si>
  <si>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</si>
  <si>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</si>
  <si>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</si>
  <si>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</si>
  <si>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</si>
  <si>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</si>
  <si>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</si>
  <si>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</si>
  <si>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</si>
  <si>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</si>
  <si>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</si>
  <si>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</si>
  <si>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</si>
  <si>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</si>
  <si>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</si>
  <si>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</si>
  <si>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</si>
  <si>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</si>
  <si>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</si>
  <si>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</si>
  <si>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</si>
  <si>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</si>
  <si>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</si>
  <si>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</si>
  <si>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</si>
  <si>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</si>
  <si>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</si>
  <si>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</si>
  <si>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</si>
  <si>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</si>
  <si>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</si>
  <si>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</si>
  <si>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</si>
  <si>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</si>
  <si>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</si>
  <si>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</si>
  <si>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</si>
  <si>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</si>
  <si>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</si>
  <si>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</si>
  <si>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</si>
  <si>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</si>
  <si>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</si>
  <si>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</si>
  <si>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</si>
  <si>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</si>
  <si>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</si>
  <si>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</si>
  <si>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</si>
  <si>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</si>
  <si>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</si>
  <si>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</si>
  <si>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</si>
  <si>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</si>
  <si>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</si>
  <si>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</si>
  <si>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</si>
  <si>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</si>
  <si>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</si>
  <si>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</si>
  <si>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</si>
  <si>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</si>
  <si>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</si>
  <si>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</si>
  <si>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</si>
  <si>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</si>
  <si>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</si>
  <si>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</si>
  <si>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</si>
  <si>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</si>
  <si>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</si>
  <si>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</si>
  <si>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</si>
  <si>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MŠ Budovateľská</t>
  </si>
  <si>
    <t>321 dotácia fotovoltika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</si>
  <si>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</si>
  <si>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</si>
  <si>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</si>
  <si>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</si>
  <si>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</si>
  <si>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</si>
  <si>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</si>
  <si>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</si>
  <si>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</si>
  <si>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321 dotácia artézske studne</t>
  </si>
  <si>
    <t>Cyklotrasa</t>
  </si>
  <si>
    <t>čítame radi</t>
  </si>
  <si>
    <t>2024</t>
  </si>
  <si>
    <t>ZŠ Hollého</t>
  </si>
  <si>
    <t>DK</t>
  </si>
  <si>
    <t>Plaváreň</t>
  </si>
  <si>
    <t>Tabuľka č. 1 Plnenie  príjmov rozpočtu v roku 2024</t>
  </si>
  <si>
    <t>ZŠ Ľ. Štúra</t>
  </si>
  <si>
    <t xml:space="preserve">  Tabuľka č. 2 Čerpanie výdavkov rozpočtu v roku 2024</t>
  </si>
  <si>
    <t>Tabuľka č. 3 Sumár príjmov a výdavkov rozpočtu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</si>
</sst>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1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130" xfId="1" applyNumberFormat="1" applyFont="1" applyBorder="1" applyAlignment="1">
      <alignment horizontal="center" wrapText="1"/>
    </xf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4" fontId="83" fillId="0" borderId="86" xfId="0" applyNumberFormat="1" applyFont="1" applyBorder="1"/>
    <xf numFmtId="0" fontId="50" fillId="0" borderId="39" xfId="0" applyFont="1" applyBorder="1" applyAlignment="1">
      <alignment horizontal="center" wrapText="1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50" fillId="0" borderId="0" xfId="1" applyFont="1" applyAlignment="1">
      <alignment horizont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3" fontId="58" fillId="0" borderId="129" xfId="0" applyNumberFormat="1" applyFont="1" applyBorder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Marec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116700</v>
          </cell>
          <cell r="AD5">
            <v>0</v>
          </cell>
          <cell r="AE5">
            <v>0</v>
          </cell>
          <cell r="AF5">
            <v>26641.31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12415.49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41910.770000000004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14900</v>
          </cell>
          <cell r="AD41">
            <v>0</v>
          </cell>
          <cell r="AE41">
            <v>0</v>
          </cell>
          <cell r="AF41">
            <v>5979.42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150000</v>
          </cell>
          <cell r="AE62">
            <v>0</v>
          </cell>
          <cell r="AF62">
            <v>640</v>
          </cell>
          <cell r="AG62">
            <v>432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22167.45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2496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6566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495.15</v>
          </cell>
          <cell r="AG7">
            <v>0</v>
          </cell>
          <cell r="AH7">
            <v>0</v>
          </cell>
        </row>
        <row r="12">
          <cell r="AC12">
            <v>8050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2">
          <cell r="AC32">
            <v>12000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4700</v>
          </cell>
          <cell r="AD51">
            <v>0</v>
          </cell>
          <cell r="AE51">
            <v>0</v>
          </cell>
          <cell r="AF51">
            <v>28.19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24982.23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38902.5</v>
          </cell>
          <cell r="AG23">
            <v>0</v>
          </cell>
          <cell r="AH23">
            <v>0</v>
          </cell>
        </row>
        <row r="29">
          <cell r="AC29">
            <v>2150</v>
          </cell>
          <cell r="AD29">
            <v>0</v>
          </cell>
          <cell r="AE29">
            <v>0</v>
          </cell>
          <cell r="AF29">
            <v>1923.3</v>
          </cell>
          <cell r="AG29">
            <v>0</v>
          </cell>
          <cell r="AH29">
            <v>0</v>
          </cell>
        </row>
        <row r="34">
          <cell r="AC34">
            <v>10200</v>
          </cell>
          <cell r="AD34">
            <v>0</v>
          </cell>
          <cell r="AE34">
            <v>0</v>
          </cell>
          <cell r="AF34">
            <v>5622.6799999999994</v>
          </cell>
          <cell r="AG34">
            <v>0</v>
          </cell>
          <cell r="AH34">
            <v>0</v>
          </cell>
        </row>
        <row r="37">
          <cell r="AC37">
            <v>235170</v>
          </cell>
          <cell r="AD37">
            <v>0</v>
          </cell>
          <cell r="AE37">
            <v>0</v>
          </cell>
          <cell r="AF37">
            <v>58288.87999999999</v>
          </cell>
          <cell r="AG37">
            <v>0</v>
          </cell>
          <cell r="AH37">
            <v>0</v>
          </cell>
        </row>
        <row r="93">
          <cell r="AC93">
            <v>2000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</row>
        <row r="98">
          <cell r="AC98">
            <v>8000</v>
          </cell>
          <cell r="AD98">
            <v>0</v>
          </cell>
          <cell r="AE98">
            <v>0</v>
          </cell>
          <cell r="AF98">
            <v>1939.2</v>
          </cell>
          <cell r="AG98">
            <v>0</v>
          </cell>
          <cell r="AH98">
            <v>0</v>
          </cell>
        </row>
        <row r="104">
          <cell r="AC104">
            <v>550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9769.35</v>
          </cell>
          <cell r="AG4">
            <v>0</v>
          </cell>
          <cell r="AH4">
            <v>0</v>
          </cell>
        </row>
        <row r="17">
          <cell r="AC17">
            <v>32400</v>
          </cell>
          <cell r="AD17">
            <v>0</v>
          </cell>
          <cell r="AE17">
            <v>0</v>
          </cell>
          <cell r="AF17">
            <v>7564.8899999999994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171776.96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48846.599999999991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18996.239999999998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18895.580000000002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402.63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50960.86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37928.57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2600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1142400</v>
          </cell>
          <cell r="AD10">
            <v>0</v>
          </cell>
          <cell r="AE10">
            <v>0</v>
          </cell>
          <cell r="AF10">
            <v>210176.89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47592.17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56724.99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64621.88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100399.52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13486.56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1800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20000</v>
          </cell>
          <cell r="AD33">
            <v>2542000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0</v>
          </cell>
          <cell r="AG36">
            <v>5980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51230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781.03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239000</v>
          </cell>
          <cell r="AE20"/>
          <cell r="AF20">
            <v>75036</v>
          </cell>
          <cell r="AG20"/>
          <cell r="AH20"/>
        </row>
        <row r="21">
          <cell r="AC21">
            <v>417950</v>
          </cell>
          <cell r="AD21"/>
          <cell r="AE21"/>
          <cell r="AF21">
            <v>133490</v>
          </cell>
          <cell r="AG21"/>
          <cell r="AH21"/>
        </row>
        <row r="22">
          <cell r="AC22">
            <v>595910</v>
          </cell>
          <cell r="AD22"/>
          <cell r="AE22"/>
          <cell r="AF22">
            <v>185645</v>
          </cell>
          <cell r="AG22"/>
          <cell r="AH22"/>
        </row>
        <row r="23">
          <cell r="AC23"/>
          <cell r="AD23"/>
          <cell r="AE23"/>
          <cell r="AF23"/>
          <cell r="AG23"/>
          <cell r="AH23"/>
        </row>
        <row r="24">
          <cell r="AC24">
            <v>316410</v>
          </cell>
          <cell r="AD24"/>
          <cell r="AE24"/>
          <cell r="AF24">
            <v>91800</v>
          </cell>
          <cell r="AG24"/>
          <cell r="AH24"/>
        </row>
        <row r="25">
          <cell r="AC25">
            <v>330150</v>
          </cell>
          <cell r="AD25"/>
          <cell r="AE25"/>
          <cell r="AF25">
            <v>115229</v>
          </cell>
          <cell r="AG25"/>
          <cell r="AH25"/>
        </row>
        <row r="26">
          <cell r="AC26">
            <v>336880</v>
          </cell>
          <cell r="AD26"/>
          <cell r="AE26"/>
          <cell r="AF26">
            <v>92399</v>
          </cell>
          <cell r="AG26"/>
          <cell r="AH26"/>
        </row>
        <row r="27">
          <cell r="AC27">
            <v>82200</v>
          </cell>
          <cell r="AD27"/>
          <cell r="AE27"/>
          <cell r="AF27">
            <v>20550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187576</v>
          </cell>
          <cell r="AG29">
            <v>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285002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496427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444381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0</v>
          </cell>
          <cell r="AE44">
            <v>0</v>
          </cell>
          <cell r="AF44">
            <v>326777</v>
          </cell>
          <cell r="AG44">
            <v>60000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189813</v>
          </cell>
          <cell r="AG47">
            <v>0</v>
          </cell>
          <cell r="AH47">
            <v>0</v>
          </cell>
        </row>
        <row r="51">
          <cell r="AC51">
            <v>749650</v>
          </cell>
          <cell r="AD51"/>
          <cell r="AE51"/>
          <cell r="AF51">
            <v>200000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86000</v>
          </cell>
          <cell r="AG52"/>
          <cell r="AH52"/>
        </row>
        <row r="53">
          <cell r="AC53">
            <v>764162</v>
          </cell>
          <cell r="AD53">
            <v>0</v>
          </cell>
          <cell r="AE53">
            <v>0</v>
          </cell>
          <cell r="AF53">
            <v>189545.72</v>
          </cell>
          <cell r="AG53">
            <v>0</v>
          </cell>
          <cell r="AH53">
            <v>0</v>
          </cell>
        </row>
        <row r="74">
          <cell r="AC74">
            <v>1140400</v>
          </cell>
          <cell r="AD74">
            <v>4600</v>
          </cell>
          <cell r="AE74"/>
          <cell r="AF74">
            <v>211498.91</v>
          </cell>
          <cell r="AG74">
            <v>4597.2</v>
          </cell>
          <cell r="AH74"/>
        </row>
        <row r="75">
          <cell r="AC75">
            <v>324978</v>
          </cell>
          <cell r="AD75">
            <v>21000</v>
          </cell>
          <cell r="AE75">
            <v>0</v>
          </cell>
          <cell r="AF75">
            <v>74647.3</v>
          </cell>
          <cell r="AG75">
            <v>0</v>
          </cell>
          <cell r="AH75">
            <v>0</v>
          </cell>
        </row>
        <row r="82">
          <cell r="AC82">
            <v>1415230</v>
          </cell>
          <cell r="AD82"/>
          <cell r="AE82"/>
          <cell r="AF82">
            <v>670909.26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24691.8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23387.690000000002</v>
          </cell>
          <cell r="AG32">
            <v>0</v>
          </cell>
          <cell r="AH32">
            <v>0</v>
          </cell>
        </row>
        <row r="53">
          <cell r="AC53">
            <v>34500</v>
          </cell>
          <cell r="AD53">
            <v>0</v>
          </cell>
          <cell r="AE53">
            <v>0</v>
          </cell>
          <cell r="AF53">
            <v>7437.01</v>
          </cell>
          <cell r="AG53">
            <v>0</v>
          </cell>
          <cell r="AH53">
            <v>0</v>
          </cell>
        </row>
        <row r="65">
          <cell r="AC65">
            <v>251200</v>
          </cell>
          <cell r="AD65">
            <v>0</v>
          </cell>
          <cell r="AE65">
            <v>0</v>
          </cell>
          <cell r="AF65">
            <v>55782.23</v>
          </cell>
          <cell r="AG65">
            <v>0</v>
          </cell>
          <cell r="AH65">
            <v>0</v>
          </cell>
        </row>
        <row r="86">
          <cell r="AC86">
            <v>13350</v>
          </cell>
          <cell r="AD86">
            <v>0</v>
          </cell>
          <cell r="AE86">
            <v>0</v>
          </cell>
          <cell r="AF86">
            <v>497.98</v>
          </cell>
          <cell r="AG86">
            <v>0</v>
          </cell>
          <cell r="AH86">
            <v>0</v>
          </cell>
        </row>
        <row r="94">
          <cell r="AC94">
            <v>1000</v>
          </cell>
          <cell r="AD94">
            <v>0</v>
          </cell>
          <cell r="AE94">
            <v>0</v>
          </cell>
          <cell r="AF94">
            <v>110</v>
          </cell>
          <cell r="AG94">
            <v>11644</v>
          </cell>
          <cell r="AH94">
            <v>0</v>
          </cell>
        </row>
        <row r="100">
          <cell r="AC100">
            <v>22000</v>
          </cell>
          <cell r="AD100">
            <v>0</v>
          </cell>
          <cell r="AE100">
            <v>0</v>
          </cell>
          <cell r="AF100">
            <v>5421</v>
          </cell>
          <cell r="AG100">
            <v>0</v>
          </cell>
          <cell r="AH100">
            <v>0</v>
          </cell>
        </row>
        <row r="108">
          <cell r="AC108">
            <v>3000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</row>
      </sheetData>
      <sheetData sheetId="10">
        <row r="4">
          <cell r="AC4">
            <v>14700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20">
          <cell r="AC20">
            <v>197500</v>
          </cell>
          <cell r="AD20">
            <v>0</v>
          </cell>
          <cell r="AE20">
            <v>0</v>
          </cell>
          <cell r="AF20">
            <v>47111.9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140</v>
          </cell>
          <cell r="AG27">
            <v>0</v>
          </cell>
          <cell r="AH27">
            <v>0</v>
          </cell>
        </row>
        <row r="37">
          <cell r="AC37">
            <v>724700</v>
          </cell>
          <cell r="AD37">
            <v>498100</v>
          </cell>
          <cell r="AE37">
            <v>0</v>
          </cell>
          <cell r="AF37">
            <v>176273.36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2094.2799999999997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367000</v>
          </cell>
          <cell r="AD5">
            <v>730000</v>
          </cell>
          <cell r="AE5">
            <v>0</v>
          </cell>
          <cell r="AF5">
            <v>39581.550000000003</v>
          </cell>
          <cell r="AG5">
            <v>262798.46000000002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2704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3110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3227.2700000000004</v>
          </cell>
          <cell r="AG49">
            <v>0</v>
          </cell>
          <cell r="AH49">
            <v>0</v>
          </cell>
        </row>
        <row r="69">
          <cell r="AC69">
            <v>500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</row>
        <row r="71">
          <cell r="AC71">
            <v>32100</v>
          </cell>
          <cell r="AD71">
            <v>924000</v>
          </cell>
          <cell r="AE71">
            <v>0</v>
          </cell>
          <cell r="AF71">
            <v>11415.94</v>
          </cell>
          <cell r="AG71">
            <v>0</v>
          </cell>
          <cell r="AH71">
            <v>0</v>
          </cell>
        </row>
        <row r="75">
          <cell r="AC75">
            <v>38000</v>
          </cell>
          <cell r="AD75">
            <v>0</v>
          </cell>
          <cell r="AE75">
            <v>0</v>
          </cell>
          <cell r="AF75">
            <v>7787.32</v>
          </cell>
          <cell r="AG75">
            <v>0</v>
          </cell>
          <cell r="AH75">
            <v>0</v>
          </cell>
        </row>
        <row r="103"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</sheetData>
      <sheetData sheetId="12">
        <row r="5">
          <cell r="AC5">
            <v>38980</v>
          </cell>
          <cell r="AD5">
            <v>0</v>
          </cell>
          <cell r="AE5">
            <v>0</v>
          </cell>
          <cell r="AF5">
            <v>9744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1380</v>
          </cell>
          <cell r="AG9">
            <v>0</v>
          </cell>
          <cell r="AH9">
            <v>0</v>
          </cell>
        </row>
        <row r="17">
          <cell r="AC17">
            <v>230280</v>
          </cell>
          <cell r="AD17">
            <v>16000</v>
          </cell>
          <cell r="AE17">
            <v>0</v>
          </cell>
          <cell r="AF17">
            <v>57570</v>
          </cell>
          <cell r="AG17">
            <v>15981.96</v>
          </cell>
          <cell r="AH17">
            <v>0</v>
          </cell>
        </row>
        <row r="21">
          <cell r="AC21">
            <v>33720</v>
          </cell>
          <cell r="AD21">
            <v>0</v>
          </cell>
          <cell r="AE21">
            <v>0</v>
          </cell>
          <cell r="AF21">
            <v>8430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100380</v>
          </cell>
          <cell r="AD26">
            <v>0</v>
          </cell>
          <cell r="AE26">
            <v>0</v>
          </cell>
          <cell r="AF26">
            <v>28775.279999999999</v>
          </cell>
          <cell r="AG26">
            <v>0</v>
          </cell>
          <cell r="AH26">
            <v>0</v>
          </cell>
        </row>
        <row r="30">
          <cell r="AC30">
            <v>63280</v>
          </cell>
          <cell r="AD30">
            <v>0</v>
          </cell>
          <cell r="AE30">
            <v>0</v>
          </cell>
          <cell r="AF30">
            <v>15820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1454620</v>
          </cell>
          <cell r="AD35">
            <v>10000</v>
          </cell>
          <cell r="AE35">
            <v>0</v>
          </cell>
          <cell r="AF35">
            <v>368477.33999999997</v>
          </cell>
          <cell r="AG35">
            <v>0</v>
          </cell>
          <cell r="AH35">
            <v>0</v>
          </cell>
        </row>
        <row r="50">
          <cell r="AC50">
            <v>279390</v>
          </cell>
          <cell r="AD50">
            <v>0</v>
          </cell>
          <cell r="AE50">
            <v>0</v>
          </cell>
          <cell r="AF50">
            <v>67859.600000000006</v>
          </cell>
          <cell r="AG50">
            <v>0</v>
          </cell>
          <cell r="AH50">
            <v>0</v>
          </cell>
        </row>
        <row r="55">
          <cell r="AC55">
            <v>45660</v>
          </cell>
          <cell r="AD55">
            <v>0</v>
          </cell>
          <cell r="AE55">
            <v>0</v>
          </cell>
          <cell r="AF55">
            <v>11356.62</v>
          </cell>
          <cell r="AG55">
            <v>0</v>
          </cell>
          <cell r="AH55">
            <v>0</v>
          </cell>
        </row>
        <row r="59">
          <cell r="AC59">
            <v>4520</v>
          </cell>
          <cell r="AD59">
            <v>0</v>
          </cell>
          <cell r="AE59">
            <v>0</v>
          </cell>
          <cell r="AF59">
            <v>1130</v>
          </cell>
          <cell r="AG59">
            <v>0</v>
          </cell>
          <cell r="AH59">
            <v>0</v>
          </cell>
        </row>
        <row r="62">
          <cell r="AC62">
            <v>74000</v>
          </cell>
          <cell r="AD62">
            <v>0</v>
          </cell>
          <cell r="AE62">
            <v>0</v>
          </cell>
          <cell r="AF62">
            <v>18402.46</v>
          </cell>
          <cell r="AG62">
            <v>0</v>
          </cell>
          <cell r="AH62">
            <v>0</v>
          </cell>
        </row>
        <row r="65">
          <cell r="AC65">
            <v>8020</v>
          </cell>
          <cell r="AD65">
            <v>0</v>
          </cell>
          <cell r="AE65">
            <v>0</v>
          </cell>
          <cell r="AF65">
            <v>2004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6">
          <cell r="AC106">
            <v>164250</v>
          </cell>
          <cell r="AD106">
            <v>0</v>
          </cell>
          <cell r="AE106">
            <v>0</v>
          </cell>
          <cell r="AF106">
            <v>47442.75</v>
          </cell>
          <cell r="AG106">
            <v>0</v>
          </cell>
          <cell r="AH106">
            <v>0</v>
          </cell>
        </row>
        <row r="112">
          <cell r="AC112">
            <v>200000</v>
          </cell>
          <cell r="AD112">
            <v>0</v>
          </cell>
          <cell r="AE112">
            <v>7150</v>
          </cell>
          <cell r="AF112">
            <v>227455</v>
          </cell>
          <cell r="AG112">
            <v>0</v>
          </cell>
          <cell r="AH112">
            <v>0</v>
          </cell>
        </row>
      </sheetData>
      <sheetData sheetId="13">
        <row r="24">
          <cell r="AC24">
            <v>631305</v>
          </cell>
          <cell r="AD24">
            <v>0</v>
          </cell>
          <cell r="AE24">
            <v>212945</v>
          </cell>
          <cell r="AF24">
            <v>102192.22999999998</v>
          </cell>
          <cell r="AG24">
            <v>0</v>
          </cell>
          <cell r="AH24">
            <v>55734.69000000001</v>
          </cell>
        </row>
      </sheetData>
      <sheetData sheetId="14">
        <row r="4">
          <cell r="AC4">
            <v>2472180</v>
          </cell>
          <cell r="AD4">
            <v>50000</v>
          </cell>
          <cell r="AE4">
            <v>0</v>
          </cell>
          <cell r="AF4">
            <v>615353.39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260000</v>
          </cell>
          <cell r="AD103">
            <v>0</v>
          </cell>
          <cell r="AE103">
            <v>4462350</v>
          </cell>
          <cell r="AF103">
            <v>82215.69</v>
          </cell>
          <cell r="AG103">
            <v>0</v>
          </cell>
          <cell r="AH103">
            <v>467820.36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6"/>
  <sheetViews>
    <sheetView zoomScale="85" zoomScaleNormal="85" workbookViewId="0">
      <pane xSplit="1" ySplit="2" topLeftCell="B99" activePane="bottomRight" state="frozen"/>
      <selection pane="topRight" activeCell="B1" sqref="B1"/>
      <selection pane="bottomLeft" activeCell="A3" sqref="A3"/>
      <selection pane="bottomRight" activeCell="B14" sqref="B14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</cols>
  <sheetData>
    <row r="1" spans="1:3" ht="28.5" customHeight="1" thickBot="1" x14ac:dyDescent="0.45">
      <c r="A1" s="692" t="s">
        <v>635</v>
      </c>
      <c r="B1" s="692"/>
      <c r="C1" s="692"/>
    </row>
    <row r="2" spans="1:3" ht="60" customHeight="1" thickBot="1" x14ac:dyDescent="0.35">
      <c r="A2" s="299" t="s">
        <v>404</v>
      </c>
      <c r="B2" s="251" t="s">
        <v>619</v>
      </c>
      <c r="C2" s="358" t="s">
        <v>620</v>
      </c>
    </row>
    <row r="3" spans="1:3" ht="18.75" thickBot="1" x14ac:dyDescent="0.3">
      <c r="A3" s="300" t="s">
        <v>406</v>
      </c>
      <c r="B3" s="301">
        <f t="shared" ref="B3" si="0">B4+B17</f>
        <v>27305660</v>
      </c>
      <c r="C3" s="359">
        <f>C4+C17</f>
        <v>7504553.1600000001</v>
      </c>
    </row>
    <row r="4" spans="1:3" ht="18" x14ac:dyDescent="0.25">
      <c r="A4" s="302" t="s">
        <v>5</v>
      </c>
      <c r="B4" s="303">
        <f t="shared" ref="B4:C4" si="1">B5+B7+B9</f>
        <v>13572000</v>
      </c>
      <c r="C4" s="360">
        <f t="shared" si="1"/>
        <v>3729361.9699999997</v>
      </c>
    </row>
    <row r="5" spans="1:3" ht="15.75" x14ac:dyDescent="0.25">
      <c r="A5" s="304" t="s">
        <v>6</v>
      </c>
      <c r="B5" s="259">
        <f t="shared" ref="B5:C5" si="2">SUM(B6)</f>
        <v>10700000</v>
      </c>
      <c r="C5" s="361">
        <f t="shared" si="2"/>
        <v>3068156.26</v>
      </c>
    </row>
    <row r="6" spans="1:3" ht="15.75" x14ac:dyDescent="0.25">
      <c r="A6" s="305" t="s">
        <v>7</v>
      </c>
      <c r="B6" s="306">
        <v>10700000</v>
      </c>
      <c r="C6" s="362">
        <v>3068156.26</v>
      </c>
    </row>
    <row r="7" spans="1:3" ht="15.75" x14ac:dyDescent="0.25">
      <c r="A7" s="307" t="s">
        <v>8</v>
      </c>
      <c r="B7" s="259">
        <f t="shared" ref="B7:C7" si="3">SUM(B8)</f>
        <v>1550000</v>
      </c>
      <c r="C7" s="361">
        <f t="shared" si="3"/>
        <v>358427.59</v>
      </c>
    </row>
    <row r="8" spans="1:3" ht="15.75" x14ac:dyDescent="0.25">
      <c r="A8" s="308" t="s">
        <v>9</v>
      </c>
      <c r="B8" s="306">
        <v>1550000</v>
      </c>
      <c r="C8" s="362">
        <v>358427.59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302778.12</v>
      </c>
    </row>
    <row r="10" spans="1:3" ht="15.75" x14ac:dyDescent="0.25">
      <c r="A10" s="309" t="s">
        <v>11</v>
      </c>
      <c r="B10" s="421">
        <v>30000</v>
      </c>
      <c r="C10" s="363">
        <v>2266.34</v>
      </c>
    </row>
    <row r="11" spans="1:3" ht="15.75" x14ac:dyDescent="0.25">
      <c r="A11" s="309" t="s">
        <v>428</v>
      </c>
      <c r="B11" s="421">
        <v>30000</v>
      </c>
      <c r="C11" s="363">
        <v>4154.3999999999996</v>
      </c>
    </row>
    <row r="12" spans="1:3" ht="15.75" x14ac:dyDescent="0.25">
      <c r="A12" s="309" t="s">
        <v>12</v>
      </c>
      <c r="B12" s="421">
        <v>160000</v>
      </c>
      <c r="C12" s="363">
        <v>77630.55</v>
      </c>
    </row>
    <row r="13" spans="1:3" ht="15.75" x14ac:dyDescent="0.25">
      <c r="A13" s="309" t="s">
        <v>13</v>
      </c>
      <c r="B13" s="421">
        <v>30000</v>
      </c>
      <c r="C13" s="363">
        <v>2678.82</v>
      </c>
    </row>
    <row r="14" spans="1:3" ht="15.75" x14ac:dyDescent="0.25">
      <c r="A14" s="309" t="s">
        <v>14</v>
      </c>
      <c r="B14" s="421">
        <v>720000</v>
      </c>
      <c r="C14" s="363">
        <v>55871.68</v>
      </c>
    </row>
    <row r="15" spans="1:3" ht="15.75" x14ac:dyDescent="0.25">
      <c r="A15" s="309" t="s">
        <v>15</v>
      </c>
      <c r="B15" s="260">
        <v>220000</v>
      </c>
      <c r="C15" s="366">
        <v>118976.33</v>
      </c>
    </row>
    <row r="16" spans="1:3" ht="15.75" x14ac:dyDescent="0.25">
      <c r="A16" s="309" t="s">
        <v>555</v>
      </c>
      <c r="B16" s="422">
        <v>132000</v>
      </c>
      <c r="C16" s="364">
        <v>41200</v>
      </c>
    </row>
    <row r="17" spans="1:3" s="346" customFormat="1" ht="18.75" x14ac:dyDescent="0.3">
      <c r="A17" s="310" t="s">
        <v>16</v>
      </c>
      <c r="B17" s="347">
        <f>B18+B29+B52+B61</f>
        <v>13733660</v>
      </c>
      <c r="C17" s="365">
        <f>C18+C29+C52+C61</f>
        <v>3775191.1900000004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250428.82</v>
      </c>
    </row>
    <row r="19" spans="1:3" ht="15.75" x14ac:dyDescent="0.25">
      <c r="A19" s="305" t="s">
        <v>18</v>
      </c>
      <c r="B19" s="260">
        <v>100000</v>
      </c>
      <c r="C19" s="366">
        <v>20513.169999999998</v>
      </c>
    </row>
    <row r="20" spans="1:3" ht="15.75" x14ac:dyDescent="0.25">
      <c r="A20" s="305" t="s">
        <v>411</v>
      </c>
      <c r="B20" s="260">
        <v>30000</v>
      </c>
      <c r="C20" s="366">
        <v>593</v>
      </c>
    </row>
    <row r="21" spans="1:3" ht="15.75" x14ac:dyDescent="0.25">
      <c r="A21" s="305" t="s">
        <v>19</v>
      </c>
      <c r="B21" s="260">
        <v>2000</v>
      </c>
      <c r="C21" s="366">
        <v>1803.56</v>
      </c>
    </row>
    <row r="22" spans="1:3" ht="15.75" x14ac:dyDescent="0.25">
      <c r="A22" s="305" t="s">
        <v>539</v>
      </c>
      <c r="B22" s="260">
        <v>850000</v>
      </c>
      <c r="C22" s="366">
        <v>188323.16</v>
      </c>
    </row>
    <row r="23" spans="1:3" ht="15.75" x14ac:dyDescent="0.25">
      <c r="A23" s="305" t="s">
        <v>22</v>
      </c>
      <c r="B23" s="260">
        <v>30000</v>
      </c>
      <c r="C23" s="366">
        <v>6135.39</v>
      </c>
    </row>
    <row r="24" spans="1:3" ht="15.75" x14ac:dyDescent="0.25">
      <c r="A24" s="305" t="s">
        <v>23</v>
      </c>
      <c r="B24" s="260">
        <v>12000</v>
      </c>
      <c r="C24" s="366">
        <v>2298.4699999999998</v>
      </c>
    </row>
    <row r="25" spans="1:3" ht="15.75" x14ac:dyDescent="0.25">
      <c r="A25" s="305" t="s">
        <v>24</v>
      </c>
      <c r="B25" s="260">
        <v>5400</v>
      </c>
      <c r="C25" s="366">
        <v>1360.68</v>
      </c>
    </row>
    <row r="26" spans="1:3" ht="15.75" x14ac:dyDescent="0.25">
      <c r="A26" s="305" t="s">
        <v>25</v>
      </c>
      <c r="B26" s="260">
        <v>25000</v>
      </c>
      <c r="C26" s="366">
        <v>5234.8</v>
      </c>
    </row>
    <row r="27" spans="1:3" ht="15.75" x14ac:dyDescent="0.25">
      <c r="A27" s="305" t="s">
        <v>26</v>
      </c>
      <c r="B27" s="260">
        <v>45000</v>
      </c>
      <c r="C27" s="366">
        <v>10957.23</v>
      </c>
    </row>
    <row r="28" spans="1:3" ht="15.75" x14ac:dyDescent="0.25">
      <c r="A28" s="308" t="s">
        <v>28</v>
      </c>
      <c r="B28" s="311">
        <v>20000</v>
      </c>
      <c r="C28" s="367">
        <v>13209.36</v>
      </c>
    </row>
    <row r="29" spans="1:3" s="336" customFormat="1" ht="15.75" x14ac:dyDescent="0.25">
      <c r="A29" s="304" t="s">
        <v>29</v>
      </c>
      <c r="B29" s="259">
        <f>SUM(B30:B51)</f>
        <v>2322000</v>
      </c>
      <c r="C29" s="361">
        <f>SUM(C30:C51)</f>
        <v>509091.83999999997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7150.4</v>
      </c>
    </row>
    <row r="32" spans="1:3" ht="15.75" x14ac:dyDescent="0.25">
      <c r="A32" s="305" t="s">
        <v>32</v>
      </c>
      <c r="B32" s="260">
        <v>7000</v>
      </c>
      <c r="C32" s="366">
        <v>1032.5</v>
      </c>
    </row>
    <row r="33" spans="1:3" ht="15.75" x14ac:dyDescent="0.25">
      <c r="A33" s="305" t="s">
        <v>535</v>
      </c>
      <c r="B33" s="260">
        <v>1500</v>
      </c>
      <c r="C33" s="366">
        <v>435</v>
      </c>
    </row>
    <row r="34" spans="1:3" ht="15.75" x14ac:dyDescent="0.25">
      <c r="A34" s="305" t="s">
        <v>34</v>
      </c>
      <c r="B34" s="260">
        <v>1000</v>
      </c>
      <c r="C34" s="366">
        <v>161</v>
      </c>
    </row>
    <row r="35" spans="1:3" ht="15.75" x14ac:dyDescent="0.25">
      <c r="A35" s="305" t="s">
        <v>35</v>
      </c>
      <c r="B35" s="260">
        <v>32000</v>
      </c>
      <c r="C35" s="366">
        <v>6422</v>
      </c>
    </row>
    <row r="36" spans="1:3" ht="15.75" x14ac:dyDescent="0.25">
      <c r="A36" s="305" t="s">
        <v>587</v>
      </c>
      <c r="B36" s="260">
        <v>35000</v>
      </c>
      <c r="C36" s="366">
        <v>5432</v>
      </c>
    </row>
    <row r="37" spans="1:3" ht="15.75" x14ac:dyDescent="0.25">
      <c r="A37" s="305" t="s">
        <v>425</v>
      </c>
      <c r="B37" s="260">
        <v>6000</v>
      </c>
      <c r="C37" s="366">
        <v>1162.1400000000001</v>
      </c>
    </row>
    <row r="38" spans="1:3" ht="15.75" x14ac:dyDescent="0.25">
      <c r="A38" s="305" t="s">
        <v>38</v>
      </c>
      <c r="B38" s="260">
        <v>25000</v>
      </c>
      <c r="C38" s="368">
        <v>5305.27</v>
      </c>
    </row>
    <row r="39" spans="1:3" ht="15.75" x14ac:dyDescent="0.25">
      <c r="A39" s="305" t="s">
        <v>39</v>
      </c>
      <c r="B39" s="260">
        <v>5000</v>
      </c>
      <c r="C39" s="368">
        <v>1271</v>
      </c>
    </row>
    <row r="40" spans="1:3" ht="15.75" x14ac:dyDescent="0.25">
      <c r="A40" s="312" t="s">
        <v>41</v>
      </c>
      <c r="B40" s="260">
        <v>16000</v>
      </c>
      <c r="C40" s="368">
        <v>3874.04</v>
      </c>
    </row>
    <row r="41" spans="1:3" ht="15.75" x14ac:dyDescent="0.25">
      <c r="A41" s="305" t="s">
        <v>44</v>
      </c>
      <c r="B41" s="260">
        <v>110000</v>
      </c>
      <c r="C41" s="366">
        <v>25534.38</v>
      </c>
    </row>
    <row r="42" spans="1:3" ht="15.75" x14ac:dyDescent="0.25">
      <c r="A42" s="305" t="s">
        <v>45</v>
      </c>
      <c r="B42" s="260">
        <v>90000</v>
      </c>
      <c r="C42" s="366">
        <v>21057.23</v>
      </c>
    </row>
    <row r="43" spans="1:3" ht="15.75" x14ac:dyDescent="0.25">
      <c r="A43" s="305" t="s">
        <v>454</v>
      </c>
      <c r="B43" s="260">
        <v>8000</v>
      </c>
      <c r="C43" s="366">
        <v>728.2</v>
      </c>
    </row>
    <row r="44" spans="1:3" ht="15.75" x14ac:dyDescent="0.25">
      <c r="A44" s="305" t="s">
        <v>427</v>
      </c>
      <c r="B44" s="260">
        <v>7500</v>
      </c>
      <c r="C44" s="366">
        <v>50</v>
      </c>
    </row>
    <row r="45" spans="1:3" ht="15.75" x14ac:dyDescent="0.25">
      <c r="A45" s="305" t="s">
        <v>51</v>
      </c>
      <c r="B45" s="260">
        <v>15000</v>
      </c>
      <c r="C45" s="366">
        <v>29042</v>
      </c>
    </row>
    <row r="46" spans="1:3" ht="15.75" x14ac:dyDescent="0.25">
      <c r="A46" s="305" t="s">
        <v>429</v>
      </c>
      <c r="B46" s="260">
        <v>470000</v>
      </c>
      <c r="C46" s="368">
        <v>113489.39</v>
      </c>
    </row>
    <row r="47" spans="1:3" ht="15.75" x14ac:dyDescent="0.25">
      <c r="A47" s="305" t="s">
        <v>580</v>
      </c>
      <c r="B47" s="260">
        <v>260000</v>
      </c>
      <c r="C47" s="368">
        <v>51858.68</v>
      </c>
    </row>
    <row r="48" spans="1:3" ht="15.75" x14ac:dyDescent="0.25">
      <c r="A48" s="305" t="s">
        <v>434</v>
      </c>
      <c r="B48" s="260">
        <v>10000</v>
      </c>
      <c r="C48" s="368">
        <v>1992.84</v>
      </c>
    </row>
    <row r="49" spans="1:3" s="485" customFormat="1" ht="15.75" x14ac:dyDescent="0.25">
      <c r="A49" s="309" t="s">
        <v>589</v>
      </c>
      <c r="B49" s="260">
        <v>595000</v>
      </c>
      <c r="C49" s="368">
        <v>144183.49</v>
      </c>
    </row>
    <row r="50" spans="1:3" s="485" customFormat="1" ht="15.75" x14ac:dyDescent="0.25">
      <c r="A50" s="309" t="s">
        <v>459</v>
      </c>
      <c r="B50" s="260">
        <v>600000</v>
      </c>
      <c r="C50" s="368">
        <v>88810.28</v>
      </c>
    </row>
    <row r="51" spans="1:3" ht="15.75" x14ac:dyDescent="0.25">
      <c r="A51" s="305" t="s">
        <v>55</v>
      </c>
      <c r="B51" s="311">
        <v>2000</v>
      </c>
      <c r="C51" s="367">
        <v>0</v>
      </c>
    </row>
    <row r="52" spans="1:3" ht="15.75" x14ac:dyDescent="0.25">
      <c r="A52" s="307" t="s">
        <v>577</v>
      </c>
      <c r="B52" s="259">
        <f>SUM(B53:B60)</f>
        <v>158000</v>
      </c>
      <c r="C52" s="361">
        <f>SUM(C53:C60)</f>
        <v>130874.29</v>
      </c>
    </row>
    <row r="53" spans="1:3" ht="15.75" x14ac:dyDescent="0.25">
      <c r="A53" s="305" t="s">
        <v>433</v>
      </c>
      <c r="B53" s="260">
        <v>80000</v>
      </c>
      <c r="C53" s="368">
        <v>12468.19</v>
      </c>
    </row>
    <row r="54" spans="1:3" ht="15.75" x14ac:dyDescent="0.25">
      <c r="A54" s="305" t="s">
        <v>536</v>
      </c>
      <c r="B54" s="260">
        <v>10000</v>
      </c>
      <c r="C54" s="368">
        <v>6034.42</v>
      </c>
    </row>
    <row r="55" spans="1:3" ht="15.75" x14ac:dyDescent="0.25">
      <c r="A55" s="305" t="s">
        <v>426</v>
      </c>
      <c r="B55" s="260">
        <v>10000</v>
      </c>
      <c r="C55" s="368">
        <v>102897.18</v>
      </c>
    </row>
    <row r="56" spans="1:3" ht="15.75" x14ac:dyDescent="0.25">
      <c r="A56" s="305" t="s">
        <v>455</v>
      </c>
      <c r="B56" s="260">
        <v>10000</v>
      </c>
      <c r="C56" s="368">
        <v>6380.75</v>
      </c>
    </row>
    <row r="57" spans="1:3" ht="15.75" x14ac:dyDescent="0.25">
      <c r="A57" s="305" t="s">
        <v>627</v>
      </c>
      <c r="B57" s="260">
        <v>15000</v>
      </c>
      <c r="C57" s="368"/>
    </row>
    <row r="58" spans="1:3" ht="15.75" x14ac:dyDescent="0.25">
      <c r="A58" s="305" t="s">
        <v>58</v>
      </c>
      <c r="B58" s="260">
        <v>2500</v>
      </c>
      <c r="C58" s="368">
        <v>1156.74</v>
      </c>
    </row>
    <row r="59" spans="1:3" ht="15.75" x14ac:dyDescent="0.25">
      <c r="A59" s="305" t="s">
        <v>586</v>
      </c>
      <c r="B59" s="260">
        <v>30000</v>
      </c>
      <c r="C59" s="368">
        <v>1899.76</v>
      </c>
    </row>
    <row r="60" spans="1:3" ht="15.75" x14ac:dyDescent="0.25">
      <c r="A60" s="305" t="s">
        <v>581</v>
      </c>
      <c r="B60" s="260">
        <v>500</v>
      </c>
      <c r="C60" s="368">
        <v>37.25</v>
      </c>
    </row>
    <row r="61" spans="1:3" s="336" customFormat="1" ht="15.75" x14ac:dyDescent="0.25">
      <c r="A61" s="334" t="s">
        <v>66</v>
      </c>
      <c r="B61" s="335">
        <f>SUM(B62:B85)</f>
        <v>10134260</v>
      </c>
      <c r="C61" s="369">
        <f>SUM(C62:C85)</f>
        <v>2884796.24</v>
      </c>
    </row>
    <row r="62" spans="1:3" s="485" customFormat="1" ht="15.75" x14ac:dyDescent="0.25">
      <c r="A62" s="309" t="s">
        <v>68</v>
      </c>
      <c r="B62" s="260">
        <v>40000</v>
      </c>
      <c r="C62" s="368">
        <v>9735.4</v>
      </c>
    </row>
    <row r="63" spans="1:3" s="485" customFormat="1" ht="15.75" x14ac:dyDescent="0.25">
      <c r="A63" s="309" t="s">
        <v>448</v>
      </c>
      <c r="B63" s="260">
        <v>1400</v>
      </c>
      <c r="C63" s="368"/>
    </row>
    <row r="64" spans="1:3" s="485" customFormat="1" ht="15.75" x14ac:dyDescent="0.25">
      <c r="A64" s="309" t="s">
        <v>447</v>
      </c>
      <c r="B64" s="260"/>
      <c r="C64" s="368">
        <v>1170</v>
      </c>
    </row>
    <row r="65" spans="1:3" s="485" customFormat="1" ht="15.75" x14ac:dyDescent="0.25">
      <c r="A65" s="553" t="s">
        <v>435</v>
      </c>
      <c r="B65" s="260">
        <v>50000</v>
      </c>
      <c r="C65" s="368">
        <v>12837.04</v>
      </c>
    </row>
    <row r="66" spans="1:3" s="485" customFormat="1" ht="15.75" x14ac:dyDescent="0.25">
      <c r="A66" s="309" t="s">
        <v>557</v>
      </c>
      <c r="B66" s="260">
        <v>10000</v>
      </c>
      <c r="C66" s="368">
        <v>1440</v>
      </c>
    </row>
    <row r="67" spans="1:3" s="485" customFormat="1" ht="15.75" x14ac:dyDescent="0.25">
      <c r="A67" s="309" t="s">
        <v>558</v>
      </c>
      <c r="B67" s="260">
        <v>359640</v>
      </c>
      <c r="C67" s="368">
        <v>91449.96</v>
      </c>
    </row>
    <row r="68" spans="1:3" s="485" customFormat="1" ht="15.75" x14ac:dyDescent="0.25">
      <c r="A68" s="309" t="s">
        <v>559</v>
      </c>
      <c r="B68" s="260">
        <v>634620</v>
      </c>
      <c r="C68" s="368">
        <v>157788.03</v>
      </c>
    </row>
    <row r="69" spans="1:3" s="485" customFormat="1" ht="15.75" x14ac:dyDescent="0.25">
      <c r="A69" s="309" t="s">
        <v>560</v>
      </c>
      <c r="B69" s="260">
        <v>19000</v>
      </c>
      <c r="C69" s="368">
        <v>20497.349999999999</v>
      </c>
    </row>
    <row r="70" spans="1:3" s="485" customFormat="1" ht="15.75" x14ac:dyDescent="0.25">
      <c r="A70" s="553" t="s">
        <v>561</v>
      </c>
      <c r="B70" s="260">
        <v>6200000</v>
      </c>
      <c r="C70" s="368">
        <v>1444423</v>
      </c>
    </row>
    <row r="71" spans="1:3" s="485" customFormat="1" ht="15.75" x14ac:dyDescent="0.25">
      <c r="A71" s="553" t="s">
        <v>562</v>
      </c>
      <c r="B71" s="260">
        <v>32000</v>
      </c>
      <c r="C71" s="368"/>
    </row>
    <row r="72" spans="1:3" s="485" customFormat="1" ht="15.75" x14ac:dyDescent="0.25">
      <c r="A72" s="553" t="s">
        <v>563</v>
      </c>
      <c r="B72" s="260">
        <v>12000</v>
      </c>
      <c r="C72" s="368"/>
    </row>
    <row r="73" spans="1:3" s="485" customFormat="1" ht="15.75" x14ac:dyDescent="0.25">
      <c r="A73" s="553" t="s">
        <v>564</v>
      </c>
      <c r="B73" s="260">
        <v>2000</v>
      </c>
      <c r="C73" s="368"/>
    </row>
    <row r="74" spans="1:3" s="485" customFormat="1" ht="15.75" x14ac:dyDescent="0.25">
      <c r="A74" s="553" t="s">
        <v>565</v>
      </c>
      <c r="B74" s="260">
        <v>2500</v>
      </c>
      <c r="C74" s="368">
        <v>2487.31</v>
      </c>
    </row>
    <row r="75" spans="1:3" s="485" customFormat="1" ht="15.75" x14ac:dyDescent="0.25">
      <c r="A75" s="553" t="s">
        <v>566</v>
      </c>
      <c r="B75" s="260">
        <v>7500</v>
      </c>
      <c r="C75" s="368">
        <f>256.4+6782.16</f>
        <v>7038.5599999999995</v>
      </c>
    </row>
    <row r="76" spans="1:3" s="485" customFormat="1" ht="15.75" x14ac:dyDescent="0.25">
      <c r="A76" s="553" t="s">
        <v>567</v>
      </c>
      <c r="B76" s="260">
        <v>45000</v>
      </c>
      <c r="C76" s="368">
        <v>10812</v>
      </c>
    </row>
    <row r="77" spans="1:3" s="485" customFormat="1" ht="15.75" x14ac:dyDescent="0.25">
      <c r="A77" s="553" t="s">
        <v>568</v>
      </c>
      <c r="B77" s="260">
        <v>1730000</v>
      </c>
      <c r="C77" s="368">
        <v>754741.7</v>
      </c>
    </row>
    <row r="78" spans="1:3" s="485" customFormat="1" ht="15.75" x14ac:dyDescent="0.25">
      <c r="A78" s="553" t="s">
        <v>582</v>
      </c>
      <c r="B78" s="260">
        <v>605000</v>
      </c>
      <c r="C78" s="368">
        <v>99690.06</v>
      </c>
    </row>
    <row r="79" spans="1:3" s="485" customFormat="1" ht="15.75" x14ac:dyDescent="0.25">
      <c r="A79" s="553" t="s">
        <v>576</v>
      </c>
      <c r="B79" s="260">
        <v>2000</v>
      </c>
      <c r="C79" s="368"/>
    </row>
    <row r="80" spans="1:3" s="485" customFormat="1" ht="15.75" x14ac:dyDescent="0.25">
      <c r="A80" s="553" t="s">
        <v>605</v>
      </c>
      <c r="B80" s="260">
        <v>200000</v>
      </c>
      <c r="C80" s="368">
        <v>234025</v>
      </c>
    </row>
    <row r="81" spans="1:3" s="485" customFormat="1" ht="15" customHeight="1" x14ac:dyDescent="0.25">
      <c r="A81" s="553" t="s">
        <v>569</v>
      </c>
      <c r="B81" s="260">
        <v>21600</v>
      </c>
      <c r="C81" s="368"/>
    </row>
    <row r="82" spans="1:3" s="485" customFormat="1" ht="15" customHeight="1" x14ac:dyDescent="0.25">
      <c r="A82" s="553" t="s">
        <v>570</v>
      </c>
      <c r="B82" s="260">
        <v>10000</v>
      </c>
      <c r="C82" s="368"/>
    </row>
    <row r="83" spans="1:3" s="485" customFormat="1" ht="15.75" x14ac:dyDescent="0.25">
      <c r="A83" s="553" t="s">
        <v>584</v>
      </c>
      <c r="B83" s="260">
        <v>40000</v>
      </c>
      <c r="C83" s="368">
        <v>36660.83</v>
      </c>
    </row>
    <row r="84" spans="1:3" s="485" customFormat="1" ht="15.75" x14ac:dyDescent="0.25">
      <c r="A84" s="553" t="s">
        <v>571</v>
      </c>
      <c r="B84" s="260">
        <v>105000</v>
      </c>
      <c r="C84" s="368"/>
    </row>
    <row r="85" spans="1:3" s="485" customFormat="1" ht="16.5" thickBot="1" x14ac:dyDescent="0.3">
      <c r="A85" s="553" t="s">
        <v>572</v>
      </c>
      <c r="B85" s="260">
        <v>5000</v>
      </c>
      <c r="C85" s="368"/>
    </row>
    <row r="86" spans="1:3" ht="18.75" thickBot="1" x14ac:dyDescent="0.3">
      <c r="A86" s="313" t="s">
        <v>407</v>
      </c>
      <c r="B86" s="314">
        <f t="shared" ref="B86:C86" si="5">B87+B91</f>
        <v>8499000</v>
      </c>
      <c r="C86" s="370">
        <f t="shared" si="5"/>
        <v>70237.62</v>
      </c>
    </row>
    <row r="87" spans="1:3" ht="18.75" thickBot="1" x14ac:dyDescent="0.3">
      <c r="A87" s="329" t="s">
        <v>111</v>
      </c>
      <c r="B87" s="330">
        <f t="shared" ref="B87:C87" si="6">SUM(B88:B90)</f>
        <v>830000</v>
      </c>
      <c r="C87" s="371">
        <f t="shared" si="6"/>
        <v>1834.2</v>
      </c>
    </row>
    <row r="88" spans="1:3" ht="15.75" x14ac:dyDescent="0.25">
      <c r="A88" s="316" t="s">
        <v>540</v>
      </c>
      <c r="B88" s="333">
        <v>30000</v>
      </c>
      <c r="C88" s="372"/>
    </row>
    <row r="89" spans="1:3" ht="15.75" x14ac:dyDescent="0.25">
      <c r="A89" s="316" t="s">
        <v>114</v>
      </c>
      <c r="B89" s="333"/>
      <c r="C89" s="372"/>
    </row>
    <row r="90" spans="1:3" ht="16.5" thickBot="1" x14ac:dyDescent="0.3">
      <c r="A90" s="331" t="s">
        <v>115</v>
      </c>
      <c r="B90" s="332">
        <v>800000</v>
      </c>
      <c r="C90" s="373">
        <v>1834.2</v>
      </c>
    </row>
    <row r="91" spans="1:3" ht="18.75" thickBot="1" x14ac:dyDescent="0.3">
      <c r="A91" s="317" t="s">
        <v>116</v>
      </c>
      <c r="B91" s="318">
        <f>SUM(B92:B97)</f>
        <v>7669000</v>
      </c>
      <c r="C91" s="374">
        <f>SUM(C92:C97)</f>
        <v>68403.42</v>
      </c>
    </row>
    <row r="92" spans="1:3" ht="15.75" x14ac:dyDescent="0.25">
      <c r="A92" s="305" t="s">
        <v>532</v>
      </c>
      <c r="B92" s="260">
        <v>2492000</v>
      </c>
      <c r="C92" s="366"/>
    </row>
    <row r="93" spans="1:3" ht="15.75" x14ac:dyDescent="0.25">
      <c r="A93" s="305" t="s">
        <v>628</v>
      </c>
      <c r="B93" s="260">
        <v>887000</v>
      </c>
      <c r="C93" s="366"/>
    </row>
    <row r="94" spans="1:3" s="485" customFormat="1" ht="15.75" x14ac:dyDescent="0.25">
      <c r="A94" s="309" t="s">
        <v>578</v>
      </c>
      <c r="B94" s="260">
        <v>590000</v>
      </c>
      <c r="C94" s="368">
        <v>35594.33</v>
      </c>
    </row>
    <row r="95" spans="1:3" s="485" customFormat="1" ht="15.75" x14ac:dyDescent="0.25">
      <c r="A95" s="309" t="s">
        <v>610</v>
      </c>
      <c r="B95" s="260">
        <v>3047500</v>
      </c>
      <c r="C95" s="368">
        <v>32809.089999999997</v>
      </c>
    </row>
    <row r="96" spans="1:3" s="485" customFormat="1" ht="15.75" x14ac:dyDescent="0.25">
      <c r="A96" s="309" t="s">
        <v>598</v>
      </c>
      <c r="B96" s="260">
        <v>575000</v>
      </c>
      <c r="C96" s="368"/>
    </row>
    <row r="97" spans="1:3" s="485" customFormat="1" ht="16.5" thickBot="1" x14ac:dyDescent="0.3">
      <c r="A97" s="309" t="s">
        <v>618</v>
      </c>
      <c r="B97" s="260">
        <v>77500</v>
      </c>
      <c r="C97" s="368"/>
    </row>
    <row r="98" spans="1:3" ht="18.75" thickBot="1" x14ac:dyDescent="0.3">
      <c r="A98" s="252" t="s">
        <v>398</v>
      </c>
      <c r="B98" s="301">
        <f>SUM(B99:B104)</f>
        <v>1364150</v>
      </c>
      <c r="C98" s="359">
        <f>SUM(C99:C104)</f>
        <v>949442.7</v>
      </c>
    </row>
    <row r="99" spans="1:3" s="485" customFormat="1" ht="15.75" x14ac:dyDescent="0.25">
      <c r="A99" s="309" t="s">
        <v>457</v>
      </c>
      <c r="B99" s="260">
        <v>500000</v>
      </c>
      <c r="C99" s="368"/>
    </row>
    <row r="100" spans="1:3" s="485" customFormat="1" ht="15.75" x14ac:dyDescent="0.25">
      <c r="A100" s="309" t="s">
        <v>456</v>
      </c>
      <c r="B100" s="260">
        <v>217000</v>
      </c>
      <c r="C100" s="368">
        <f>2338.49+82824.21+305589.61+237081.9+15118.24</f>
        <v>642952.44999999995</v>
      </c>
    </row>
    <row r="101" spans="1:3" s="485" customFormat="1" ht="15.75" x14ac:dyDescent="0.25">
      <c r="A101" s="309" t="s">
        <v>533</v>
      </c>
      <c r="B101" s="260"/>
      <c r="C101" s="368">
        <v>2094.5700000000002</v>
      </c>
    </row>
    <row r="102" spans="1:3" s="485" customFormat="1" ht="15.75" x14ac:dyDescent="0.25">
      <c r="A102" s="309" t="s">
        <v>601</v>
      </c>
      <c r="B102" s="260">
        <v>7150</v>
      </c>
      <c r="C102" s="368"/>
    </row>
    <row r="103" spans="1:3" s="485" customFormat="1" ht="15.75" x14ac:dyDescent="0.25">
      <c r="A103" s="309" t="s">
        <v>588</v>
      </c>
      <c r="B103" s="260">
        <v>500000</v>
      </c>
      <c r="C103" s="368">
        <v>304395.68</v>
      </c>
    </row>
    <row r="104" spans="1:3" ht="16.5" thickBot="1" x14ac:dyDescent="0.3">
      <c r="A104" s="305" t="s">
        <v>129</v>
      </c>
      <c r="B104" s="423">
        <v>140000</v>
      </c>
      <c r="C104" s="563"/>
    </row>
    <row r="105" spans="1:3" ht="24" thickBot="1" x14ac:dyDescent="0.4">
      <c r="A105" s="319" t="s">
        <v>130</v>
      </c>
      <c r="B105" s="320">
        <f>B98+B86+B3</f>
        <v>37168810</v>
      </c>
      <c r="C105" s="344">
        <f>C98+C86+C3</f>
        <v>8524233.4800000004</v>
      </c>
    </row>
    <row r="106" spans="1:3" ht="15.75" x14ac:dyDescent="0.25">
      <c r="A106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709" t="s">
        <v>637</v>
      </c>
      <c r="C1" s="709"/>
      <c r="D1" s="709"/>
      <c r="E1" s="709"/>
      <c r="F1" s="709"/>
      <c r="G1" s="709"/>
      <c r="H1" s="709"/>
      <c r="I1" s="709"/>
      <c r="J1" s="709"/>
      <c r="K1" s="709"/>
    </row>
    <row r="2" spans="1:11" ht="7.5" customHeight="1" thickBot="1" x14ac:dyDescent="0.25">
      <c r="A2" s="121"/>
      <c r="B2" s="709"/>
      <c r="C2" s="709"/>
      <c r="D2" s="709"/>
      <c r="E2" s="709"/>
      <c r="F2" s="709"/>
      <c r="G2" s="709"/>
      <c r="H2" s="709"/>
      <c r="I2" s="709"/>
      <c r="J2" s="709"/>
      <c r="K2" s="709"/>
    </row>
    <row r="3" spans="1:11" ht="13.5" customHeight="1" thickBot="1" x14ac:dyDescent="0.25">
      <c r="A3" s="121"/>
      <c r="D3" s="693" t="s">
        <v>619</v>
      </c>
      <c r="E3" s="694"/>
      <c r="F3" s="694"/>
      <c r="G3" s="695"/>
      <c r="H3" s="699" t="s">
        <v>621</v>
      </c>
      <c r="I3" s="700"/>
      <c r="J3" s="700"/>
      <c r="K3" s="701"/>
    </row>
    <row r="4" spans="1:11" ht="21" customHeight="1" x14ac:dyDescent="0.2">
      <c r="A4" s="121"/>
      <c r="B4" s="705" t="s">
        <v>405</v>
      </c>
      <c r="C4" s="706"/>
      <c r="D4" s="696"/>
      <c r="E4" s="697"/>
      <c r="F4" s="697"/>
      <c r="G4" s="698"/>
      <c r="H4" s="702"/>
      <c r="I4" s="703"/>
      <c r="J4" s="703"/>
      <c r="K4" s="704"/>
    </row>
    <row r="5" spans="1:11" ht="24.75" thickBot="1" x14ac:dyDescent="0.25">
      <c r="A5" s="121"/>
      <c r="B5" s="707"/>
      <c r="C5" s="708"/>
      <c r="D5" s="351" t="s">
        <v>395</v>
      </c>
      <c r="E5" s="353" t="s">
        <v>408</v>
      </c>
      <c r="F5" s="353" t="s">
        <v>409</v>
      </c>
      <c r="G5" s="350" t="s">
        <v>400</v>
      </c>
      <c r="H5" s="620" t="s">
        <v>395</v>
      </c>
      <c r="I5" s="621" t="s">
        <v>408</v>
      </c>
      <c r="J5" s="621" t="s">
        <v>409</v>
      </c>
      <c r="K5" s="622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37168810</v>
      </c>
      <c r="E6" s="564">
        <f t="shared" si="0"/>
        <v>26939665</v>
      </c>
      <c r="F6" s="564">
        <f t="shared" si="0"/>
        <v>5546700</v>
      </c>
      <c r="G6" s="408">
        <f t="shared" si="0"/>
        <v>4682445</v>
      </c>
      <c r="H6" s="623">
        <f t="shared" si="0"/>
        <v>8701525.4700000007</v>
      </c>
      <c r="I6" s="624">
        <f t="shared" si="0"/>
        <v>7262137.4900000002</v>
      </c>
      <c r="J6" s="624">
        <f t="shared" si="0"/>
        <v>915832.92999999993</v>
      </c>
      <c r="K6" s="625">
        <f t="shared" si="0"/>
        <v>523555.05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6"/>
      <c r="I7" s="627"/>
      <c r="J7" s="627"/>
      <c r="K7" s="628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567450</v>
      </c>
      <c r="E8" s="264">
        <f t="shared" si="1"/>
        <v>417450</v>
      </c>
      <c r="F8" s="264">
        <f t="shared" si="1"/>
        <v>150000</v>
      </c>
      <c r="G8" s="348">
        <f t="shared" si="1"/>
        <v>0</v>
      </c>
      <c r="H8" s="629">
        <f t="shared" si="1"/>
        <v>119248.44</v>
      </c>
      <c r="I8" s="630">
        <f t="shared" si="1"/>
        <v>118816.44</v>
      </c>
      <c r="J8" s="630">
        <f t="shared" si="1"/>
        <v>432</v>
      </c>
      <c r="K8" s="631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274450</v>
      </c>
      <c r="E9" s="257">
        <f t="shared" ref="E9:G9" si="2">SUM(E10:E13)</f>
        <v>274450</v>
      </c>
      <c r="F9" s="257">
        <f t="shared" si="2"/>
        <v>0</v>
      </c>
      <c r="G9" s="349">
        <f t="shared" si="2"/>
        <v>0</v>
      </c>
      <c r="H9" s="632">
        <f>SUM(H10:H13)</f>
        <v>80967.570000000007</v>
      </c>
      <c r="I9" s="633">
        <f t="shared" ref="I9:K9" si="3">SUM(I10:I13)</f>
        <v>80967.570000000007</v>
      </c>
      <c r="J9" s="633">
        <f t="shared" si="3"/>
        <v>0</v>
      </c>
      <c r="K9" s="634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116700</v>
      </c>
      <c r="E10" s="257">
        <f>'[1]1.Plánovanie, manažment a kontr'!$AC$5</f>
        <v>116700</v>
      </c>
      <c r="F10" s="257">
        <f>'[1]1.Plánovanie, manažment a kontr'!$AD$5</f>
        <v>0</v>
      </c>
      <c r="G10" s="349">
        <f>'[1]1.Plánovanie, manažment a kontr'!$AE$5</f>
        <v>0</v>
      </c>
      <c r="H10" s="632">
        <f>SUM(I10:K10)</f>
        <v>26641.31</v>
      </c>
      <c r="I10" s="633">
        <f>'[1]1.Plánovanie, manažment a kontr'!$AF$5</f>
        <v>26641.31</v>
      </c>
      <c r="J10" s="633">
        <f>'[1]1.Plánovanie, manažment a kontr'!$AG$5</f>
        <v>0</v>
      </c>
      <c r="K10" s="634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2">
        <f>SUM(I11:K11)</f>
        <v>12415.49</v>
      </c>
      <c r="I11" s="633">
        <f>'[1]1.Plánovanie, manažment a kontr'!$AF$17</f>
        <v>12415.49</v>
      </c>
      <c r="J11" s="633">
        <f>'[1]1.Plánovanie, manažment a kontr'!$AG$17</f>
        <v>0</v>
      </c>
      <c r="K11" s="634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2">
        <f>SUM(I12:K12)</f>
        <v>41910.770000000004</v>
      </c>
      <c r="I12" s="633">
        <f>'[1]1.Plánovanie, manažment a kontr'!$AF$28</f>
        <v>41910.770000000004</v>
      </c>
      <c r="J12" s="633">
        <f>'[1]1.Plánovanie, manažment a kontr'!$AG$28</f>
        <v>0</v>
      </c>
      <c r="K12" s="634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2">
        <f>SUM(I13:K13)</f>
        <v>0</v>
      </c>
      <c r="I13" s="633">
        <f>'[1]1.Plánovanie, manažment a kontr'!$AF$33</f>
        <v>0</v>
      </c>
      <c r="J13" s="633">
        <f>'[1]1.Plánovanie, manažment a kontr'!$AG$33</f>
        <v>0</v>
      </c>
      <c r="K13" s="634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170100</v>
      </c>
      <c r="E14" s="257">
        <f t="shared" ref="E14:G14" si="4">SUM(E15:E17)</f>
        <v>20100</v>
      </c>
      <c r="F14" s="257">
        <f t="shared" si="4"/>
        <v>150000</v>
      </c>
      <c r="G14" s="349">
        <f t="shared" si="4"/>
        <v>0</v>
      </c>
      <c r="H14" s="632">
        <f>SUM(H15:H17)</f>
        <v>7051.42</v>
      </c>
      <c r="I14" s="633">
        <f t="shared" ref="I14:K14" si="5">SUM(I15:I17)</f>
        <v>6619.42</v>
      </c>
      <c r="J14" s="633">
        <f t="shared" si="5"/>
        <v>432</v>
      </c>
      <c r="K14" s="634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14900</v>
      </c>
      <c r="E15" s="257">
        <f>'[1]1.Plánovanie, manažment a kontr'!$AC$41</f>
        <v>14900</v>
      </c>
      <c r="F15" s="257">
        <f>'[1]1.Plánovanie, manažment a kontr'!$AD$41</f>
        <v>0</v>
      </c>
      <c r="G15" s="349">
        <f>'[1]1.Plánovanie, manažment a kontr'!$AE$41</f>
        <v>0</v>
      </c>
      <c r="H15" s="632">
        <f>SUM(I15:K15)</f>
        <v>5979.42</v>
      </c>
      <c r="I15" s="633">
        <f>'[1]1.Plánovanie, manažment a kontr'!$AF$41</f>
        <v>5979.42</v>
      </c>
      <c r="J15" s="633">
        <f>'[1]1.Plánovanie, manažment a kontr'!$AG$41</f>
        <v>0</v>
      </c>
      <c r="K15" s="634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2">
        <f t="shared" ref="H16:H21" si="7">SUM(I16:K16)</f>
        <v>0</v>
      </c>
      <c r="I16" s="633">
        <f>'[1]1.Plánovanie, manažment a kontr'!$AF$58</f>
        <v>0</v>
      </c>
      <c r="J16" s="633">
        <f>'[1]1.Plánovanie, manažment a kontr'!$AG$58</f>
        <v>0</v>
      </c>
      <c r="K16" s="634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154200</v>
      </c>
      <c r="E17" s="257">
        <f>'[1]1.Plánovanie, manažment a kontr'!$AC$62</f>
        <v>4200</v>
      </c>
      <c r="F17" s="257">
        <f>'[1]1.Plánovanie, manažment a kontr'!$AD$62</f>
        <v>150000</v>
      </c>
      <c r="G17" s="349">
        <f>'[1]1.Plánovanie, manažment a kontr'!$AE$62</f>
        <v>0</v>
      </c>
      <c r="H17" s="632">
        <f t="shared" si="7"/>
        <v>1072</v>
      </c>
      <c r="I17" s="633">
        <f>'[1]1.Plánovanie, manažment a kontr'!$AF$62</f>
        <v>640</v>
      </c>
      <c r="J17" s="633">
        <f>'[1]1.Plánovanie, manažment a kontr'!$AG$62</f>
        <v>432</v>
      </c>
      <c r="K17" s="634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2">
        <f t="shared" si="7"/>
        <v>22167.45</v>
      </c>
      <c r="I18" s="633">
        <f>'[1]1.Plánovanie, manažment a kontr'!$AF$79</f>
        <v>22167.45</v>
      </c>
      <c r="J18" s="633">
        <f>'[1]1.Plánovanie, manažment a kontr'!$AG$79</f>
        <v>0</v>
      </c>
      <c r="K18" s="634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2">
        <f t="shared" si="7"/>
        <v>2496</v>
      </c>
      <c r="I19" s="633">
        <f>'[1]1.Plánovanie, manažment a kontr'!$AF$88</f>
        <v>2496</v>
      </c>
      <c r="J19" s="633">
        <f>'[1]1.Plánovanie, manažment a kontr'!$AG$88</f>
        <v>0</v>
      </c>
      <c r="K19" s="634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2">
        <f t="shared" si="7"/>
        <v>6566</v>
      </c>
      <c r="I20" s="633">
        <f>'[1]1.Plánovanie, manažment a kontr'!$AF$92</f>
        <v>6566</v>
      </c>
      <c r="J20" s="633">
        <f>'[1]1.Plánovanie, manažment a kontr'!$AG$92</f>
        <v>0</v>
      </c>
      <c r="K20" s="634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70">
        <f>'[1]1.Plánovanie, manažment a kontr'!$AE$95</f>
        <v>0</v>
      </c>
      <c r="H21" s="635">
        <f t="shared" si="7"/>
        <v>0</v>
      </c>
      <c r="I21" s="636">
        <f>'[1]1.Plánovanie, manažment a kontr'!$AF$95</f>
        <v>0</v>
      </c>
      <c r="J21" s="636">
        <f>'[1]1.Plánovanie, manažment a kontr'!$AG$95</f>
        <v>0</v>
      </c>
      <c r="K21" s="637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38100</v>
      </c>
      <c r="E22" s="264">
        <f t="shared" si="8"/>
        <v>38100</v>
      </c>
      <c r="F22" s="264">
        <f t="shared" si="8"/>
        <v>0</v>
      </c>
      <c r="G22" s="348">
        <f t="shared" si="8"/>
        <v>0</v>
      </c>
      <c r="H22" s="629">
        <f t="shared" si="8"/>
        <v>523.34</v>
      </c>
      <c r="I22" s="630">
        <f t="shared" si="8"/>
        <v>523.34</v>
      </c>
      <c r="J22" s="630">
        <f>J23+J32+J35</f>
        <v>0</v>
      </c>
      <c r="K22" s="631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19900</v>
      </c>
      <c r="E23" s="257">
        <f t="shared" si="9"/>
        <v>19900</v>
      </c>
      <c r="F23" s="257">
        <f t="shared" si="9"/>
        <v>0</v>
      </c>
      <c r="G23" s="349">
        <f t="shared" si="9"/>
        <v>0</v>
      </c>
      <c r="H23" s="632">
        <f t="shared" si="9"/>
        <v>495.15</v>
      </c>
      <c r="I23" s="633">
        <f t="shared" si="9"/>
        <v>495.15</v>
      </c>
      <c r="J23" s="633">
        <f t="shared" si="9"/>
        <v>0</v>
      </c>
      <c r="K23" s="634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2">
        <f>SUM(I24:K24)</f>
        <v>0</v>
      </c>
      <c r="I24" s="633">
        <f>'[1]2. Propagácia a marketing'!$AF$5</f>
        <v>0</v>
      </c>
      <c r="J24" s="633">
        <f>'[1]2. Propagácia a marketing'!$AG$5</f>
        <v>0</v>
      </c>
      <c r="K24" s="634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2">
        <f t="shared" ref="H25:H31" si="11">SUM(I25:K25)</f>
        <v>495.15</v>
      </c>
      <c r="I25" s="633">
        <f>'[1]2. Propagácia a marketing'!$AF$7</f>
        <v>495.15</v>
      </c>
      <c r="J25" s="633">
        <f>'[1]2. Propagácia a marketing'!$AG$7</f>
        <v>0</v>
      </c>
      <c r="K25" s="634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8050</v>
      </c>
      <c r="E26" s="257">
        <f>'[1]2. Propagácia a marketing'!$AC$12</f>
        <v>8050</v>
      </c>
      <c r="F26" s="257">
        <f>'[1]2. Propagácia a marketing'!$AD$12</f>
        <v>0</v>
      </c>
      <c r="G26" s="349">
        <f>'[1]2. Propagácia a marketing'!$AE$12</f>
        <v>0</v>
      </c>
      <c r="H26" s="632">
        <f t="shared" si="11"/>
        <v>0</v>
      </c>
      <c r="I26" s="633">
        <f>'[1]2. Propagácia a marketing'!$AF$12</f>
        <v>0</v>
      </c>
      <c r="J26" s="633">
        <f>'[1]2. Propagácia a marketing'!$AG$12</f>
        <v>0</v>
      </c>
      <c r="K26" s="634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2">
        <f t="shared" si="11"/>
        <v>0</v>
      </c>
      <c r="I27" s="633">
        <f>'[1]2. Propagácia a marketing'!$AF$20</f>
        <v>0</v>
      </c>
      <c r="J27" s="633">
        <f>'[1]2. Propagácia a marketing'!$AG$20</f>
        <v>0</v>
      </c>
      <c r="K27" s="634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2">
        <f t="shared" si="11"/>
        <v>0</v>
      </c>
      <c r="I28" s="633">
        <f>'[1]2. Propagácia a marketing'!$AF$22</f>
        <v>0</v>
      </c>
      <c r="J28" s="633">
        <f>'[1]2. Propagácia a marketing'!$AG$22</f>
        <v>0</v>
      </c>
      <c r="K28" s="634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2">
        <f t="shared" si="11"/>
        <v>0</v>
      </c>
      <c r="I29" s="633">
        <f>'[1]2. Propagácia a marketing'!$AF$25</f>
        <v>0</v>
      </c>
      <c r="J29" s="633">
        <f>'[1]2. Propagácia a marketing'!$AG$25</f>
        <v>0</v>
      </c>
      <c r="K29" s="634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2">
        <f t="shared" si="11"/>
        <v>0</v>
      </c>
      <c r="I30" s="633">
        <f>'[1]2. Propagácia a marketing'!$AF$27</f>
        <v>0</v>
      </c>
      <c r="J30" s="633">
        <f>'[1]2. Propagácia a marketing'!$AG$27</f>
        <v>0</v>
      </c>
      <c r="K30" s="634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2">
        <f t="shared" si="11"/>
        <v>0</v>
      </c>
      <c r="I31" s="633">
        <f>'[1]2. Propagácia a marketing'!$AF$29</f>
        <v>0</v>
      </c>
      <c r="J31" s="633">
        <f>'[1]2. Propagácia a marketing'!$AG$29</f>
        <v>0</v>
      </c>
      <c r="K31" s="634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13500</v>
      </c>
      <c r="E32" s="257">
        <f t="shared" si="12"/>
        <v>13500</v>
      </c>
      <c r="F32" s="257">
        <f t="shared" si="12"/>
        <v>0</v>
      </c>
      <c r="G32" s="349">
        <f t="shared" si="12"/>
        <v>0</v>
      </c>
      <c r="H32" s="632">
        <f t="shared" si="12"/>
        <v>0</v>
      </c>
      <c r="I32" s="633">
        <f t="shared" si="12"/>
        <v>0</v>
      </c>
      <c r="J32" s="633">
        <f t="shared" si="12"/>
        <v>0</v>
      </c>
      <c r="K32" s="634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12000</v>
      </c>
      <c r="E33" s="257">
        <f>'[1]2. Propagácia a marketing'!$AC$32</f>
        <v>12000</v>
      </c>
      <c r="F33" s="257">
        <f>'[1]2. Propagácia a marketing'!$AD$32</f>
        <v>0</v>
      </c>
      <c r="G33" s="349">
        <f>'[1]2. Propagácia a marketing'!$AE$32</f>
        <v>0</v>
      </c>
      <c r="H33" s="632">
        <f>SUM(I33:K33)</f>
        <v>0</v>
      </c>
      <c r="I33" s="633">
        <f>'[1]2. Propagácia a marketing'!$AF$32</f>
        <v>0</v>
      </c>
      <c r="J33" s="633">
        <f>'[1]2. Propagácia a marketing'!$AG$32</f>
        <v>0</v>
      </c>
      <c r="K33" s="634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2">
        <f>SUM(I34:K34)</f>
        <v>0</v>
      </c>
      <c r="I34" s="633">
        <f>'[1]2. Propagácia a marketing'!$AF$46</f>
        <v>0</v>
      </c>
      <c r="J34" s="633">
        <f>'[1]2. Propagácia a marketing'!$AG$46</f>
        <v>0</v>
      </c>
      <c r="K34" s="634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4700</v>
      </c>
      <c r="E35" s="266">
        <f>'[1]2. Propagácia a marketing'!$AC$51</f>
        <v>4700</v>
      </c>
      <c r="F35" s="266">
        <f>'[1]2. Propagácia a marketing'!$AD$51</f>
        <v>0</v>
      </c>
      <c r="G35" s="570">
        <f>'[1]2. Propagácia a marketing'!$AE$51</f>
        <v>0</v>
      </c>
      <c r="H35" s="635">
        <f>SUM(I35:K35)</f>
        <v>28.19</v>
      </c>
      <c r="I35" s="636">
        <f>'[1]2. Propagácia a marketing'!$AF$51</f>
        <v>28.19</v>
      </c>
      <c r="J35" s="636">
        <f>'[1]2. Propagácia a marketing'!$AG$51</f>
        <v>0</v>
      </c>
      <c r="K35" s="637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550370</v>
      </c>
      <c r="E36" s="264">
        <f t="shared" si="13"/>
        <v>550370</v>
      </c>
      <c r="F36" s="264">
        <f t="shared" si="13"/>
        <v>0</v>
      </c>
      <c r="G36" s="348">
        <f t="shared" si="13"/>
        <v>0</v>
      </c>
      <c r="H36" s="629">
        <f t="shared" si="13"/>
        <v>131658.78999999998</v>
      </c>
      <c r="I36" s="630">
        <f t="shared" si="13"/>
        <v>131658.78999999998</v>
      </c>
      <c r="J36" s="630">
        <f t="shared" si="13"/>
        <v>0</v>
      </c>
      <c r="K36" s="631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2">
        <f>SUM(I37:K37)</f>
        <v>24982.23</v>
      </c>
      <c r="I37" s="633">
        <f>'[1]3.Interné služby'!$AF$4</f>
        <v>24982.23</v>
      </c>
      <c r="J37" s="633">
        <f>'[1]3.Interné služby'!$AG$4</f>
        <v>0</v>
      </c>
      <c r="K37" s="634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49">
        <f>'[1]3.Interné služby'!$AE$23</f>
        <v>0</v>
      </c>
      <c r="H38" s="632">
        <f>SUM(I38:K38)</f>
        <v>38902.5</v>
      </c>
      <c r="I38" s="633">
        <f>'[1]3.Interné služby'!$AF$23</f>
        <v>38902.5</v>
      </c>
      <c r="J38" s="633">
        <f>'[1]3.Interné služby'!$AG$23</f>
        <v>0</v>
      </c>
      <c r="K38" s="634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249520</v>
      </c>
      <c r="E39" s="257">
        <f t="shared" si="14"/>
        <v>249520</v>
      </c>
      <c r="F39" s="257">
        <f t="shared" si="14"/>
        <v>0</v>
      </c>
      <c r="G39" s="349">
        <f t="shared" si="14"/>
        <v>0</v>
      </c>
      <c r="H39" s="632">
        <f t="shared" si="14"/>
        <v>65834.859999999986</v>
      </c>
      <c r="I39" s="633">
        <f t="shared" si="14"/>
        <v>65834.859999999986</v>
      </c>
      <c r="J39" s="633">
        <f t="shared" si="14"/>
        <v>0</v>
      </c>
      <c r="K39" s="634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2150</v>
      </c>
      <c r="E40" s="257">
        <f>'[1]3.Interné služby'!$AC$29</f>
        <v>2150</v>
      </c>
      <c r="F40" s="257">
        <f>'[1]3.Interné služby'!$AD$29</f>
        <v>0</v>
      </c>
      <c r="G40" s="349">
        <f>'[1]3.Interné služby'!$AE$29</f>
        <v>0</v>
      </c>
      <c r="H40" s="632">
        <f t="shared" ref="H40:H45" si="16">SUM(I40:K40)</f>
        <v>1923.3</v>
      </c>
      <c r="I40" s="633">
        <f>'[1]3.Interné služby'!$AF$29</f>
        <v>1923.3</v>
      </c>
      <c r="J40" s="633">
        <f>'[1]3.Interné služby'!$AG$29</f>
        <v>0</v>
      </c>
      <c r="K40" s="634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10200</v>
      </c>
      <c r="E41" s="257">
        <f>'[1]3.Interné služby'!$AC$34</f>
        <v>10200</v>
      </c>
      <c r="F41" s="257">
        <f>'[1]3.Interné služby'!$AD$34</f>
        <v>0</v>
      </c>
      <c r="G41" s="349">
        <f>'[1]3.Interné služby'!$AE$34</f>
        <v>0</v>
      </c>
      <c r="H41" s="632">
        <f t="shared" si="16"/>
        <v>5622.6799999999994</v>
      </c>
      <c r="I41" s="633">
        <f>'[1]3.Interné služby'!$AF$34</f>
        <v>5622.6799999999994</v>
      </c>
      <c r="J41" s="633">
        <f>'[1]3.Interné služby'!$AG$34</f>
        <v>0</v>
      </c>
      <c r="K41" s="634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235170</v>
      </c>
      <c r="E42" s="257">
        <f>'[1]3.Interné služby'!$AC$37</f>
        <v>235170</v>
      </c>
      <c r="F42" s="257">
        <f>'[1]3.Interné služby'!$AD$37</f>
        <v>0</v>
      </c>
      <c r="G42" s="349">
        <f>'[1]3.Interné služby'!$AE$37</f>
        <v>0</v>
      </c>
      <c r="H42" s="632">
        <f t="shared" si="16"/>
        <v>58288.87999999999</v>
      </c>
      <c r="I42" s="633">
        <f>'[1]3.Interné služby'!$AF$37</f>
        <v>58288.87999999999</v>
      </c>
      <c r="J42" s="633">
        <f>'[1]3.Interné služby'!$AG$37</f>
        <v>0</v>
      </c>
      <c r="K42" s="634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2000</v>
      </c>
      <c r="E43" s="257">
        <f>'[1]3.Interné služby'!$AC$93</f>
        <v>2000</v>
      </c>
      <c r="F43" s="257">
        <f>'[1]3.Interné služby'!$AD$93</f>
        <v>0</v>
      </c>
      <c r="G43" s="349">
        <f>'[1]3.Interné služby'!$AE$93</f>
        <v>0</v>
      </c>
      <c r="H43" s="632">
        <f t="shared" si="16"/>
        <v>0</v>
      </c>
      <c r="I43" s="633">
        <f>'[1]3.Interné služby'!$AF$93</f>
        <v>0</v>
      </c>
      <c r="J43" s="633">
        <f>'[1]3.Interné služby'!$AG$93</f>
        <v>0</v>
      </c>
      <c r="K43" s="634">
        <f>'[1]3.Interné služby'!$AH$93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služby'!$AC$98</f>
        <v>8000</v>
      </c>
      <c r="F44" s="257">
        <f>'[1]3.Interné služby'!$AD$98</f>
        <v>0</v>
      </c>
      <c r="G44" s="349">
        <f>'[1]3.Interné služby'!$AE$98</f>
        <v>0</v>
      </c>
      <c r="H44" s="632">
        <f t="shared" si="16"/>
        <v>1939.2</v>
      </c>
      <c r="I44" s="633">
        <f>'[1]3.Interné služby'!$AF$98</f>
        <v>1939.2</v>
      </c>
      <c r="J44" s="633">
        <f>'[1]3.Interné služby'!$AG$98</f>
        <v>0</v>
      </c>
      <c r="K44" s="634">
        <f>'[1]3.Interné služby'!$AH$98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služby'!$AC$104</f>
        <v>550</v>
      </c>
      <c r="F45" s="266">
        <f>'[1]3.Interné služby'!$AD$104</f>
        <v>0</v>
      </c>
      <c r="G45" s="570">
        <f>'[1]3.Interné služby'!$AE$104</f>
        <v>0</v>
      </c>
      <c r="H45" s="635">
        <f t="shared" si="16"/>
        <v>0</v>
      </c>
      <c r="I45" s="636">
        <f>'[1]3.Interné služby'!$AF$104</f>
        <v>0</v>
      </c>
      <c r="J45" s="636">
        <f>'[1]3.Interné služby'!$AG$104</f>
        <v>0</v>
      </c>
      <c r="K45" s="637">
        <f>'[1]3.Interné služby'!$AH$104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61250</v>
      </c>
      <c r="E46" s="264">
        <f t="shared" si="17"/>
        <v>61250</v>
      </c>
      <c r="F46" s="264">
        <f>F47+F48+F51</f>
        <v>0</v>
      </c>
      <c r="G46" s="348">
        <f t="shared" si="17"/>
        <v>0</v>
      </c>
      <c r="H46" s="629">
        <f t="shared" si="17"/>
        <v>17334.239999999998</v>
      </c>
      <c r="I46" s="630">
        <f t="shared" si="17"/>
        <v>17334.239999999998</v>
      </c>
      <c r="J46" s="630">
        <f t="shared" si="17"/>
        <v>0</v>
      </c>
      <c r="K46" s="631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2">
        <f>SUM(I47:K47)</f>
        <v>9769.35</v>
      </c>
      <c r="I47" s="633">
        <f>'[1]4.Služby občanov'!$AF$4</f>
        <v>9769.35</v>
      </c>
      <c r="J47" s="633">
        <f>'[1]4.Služby občanov'!$AG$4</f>
        <v>0</v>
      </c>
      <c r="K47" s="634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32400</v>
      </c>
      <c r="E48" s="257">
        <f t="shared" si="18"/>
        <v>32400</v>
      </c>
      <c r="F48" s="257">
        <f t="shared" si="18"/>
        <v>0</v>
      </c>
      <c r="G48" s="349">
        <f t="shared" si="18"/>
        <v>0</v>
      </c>
      <c r="H48" s="632">
        <f t="shared" si="18"/>
        <v>7564.8899999999994</v>
      </c>
      <c r="I48" s="633">
        <f t="shared" si="18"/>
        <v>7564.8899999999994</v>
      </c>
      <c r="J48" s="633">
        <f t="shared" si="18"/>
        <v>0</v>
      </c>
      <c r="K48" s="634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32400</v>
      </c>
      <c r="E49" s="257">
        <f>'[1]4.Služby občanov'!$AC$17</f>
        <v>32400</v>
      </c>
      <c r="F49" s="257">
        <f>'[1]4.Služby občanov'!$AD$17</f>
        <v>0</v>
      </c>
      <c r="G49" s="349">
        <f>'[1]4.Služby občanov'!$AE$17</f>
        <v>0</v>
      </c>
      <c r="H49" s="632">
        <f>SUM(I49:K49)</f>
        <v>7564.8899999999994</v>
      </c>
      <c r="I49" s="633">
        <f>'[1]4.Služby občanov'!$AF$17</f>
        <v>7564.8899999999994</v>
      </c>
      <c r="J49" s="633">
        <f>'[1]4.Služby občanov'!$AG$17</f>
        <v>0</v>
      </c>
      <c r="K49" s="634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2">
        <f>SUM(I50:K50)</f>
        <v>0</v>
      </c>
      <c r="I50" s="633">
        <f>'[1]4.Služby občanov'!$AF$28</f>
        <v>0</v>
      </c>
      <c r="J50" s="633">
        <f>'[1]4.Služby občanov'!$AG$28</f>
        <v>0</v>
      </c>
      <c r="K50" s="634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70">
        <f>'[1]4.Služby občanov'!$AE$30</f>
        <v>0</v>
      </c>
      <c r="H51" s="632">
        <f>SUM(I51:K51)</f>
        <v>0</v>
      </c>
      <c r="I51" s="636">
        <f>'[1]4.Služby občanov'!$AF$30</f>
        <v>0</v>
      </c>
      <c r="J51" s="636">
        <f>'[1]4.Služby občanov'!$AG$30</f>
        <v>0</v>
      </c>
      <c r="K51" s="637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9">
        <f t="shared" si="19"/>
        <v>350407.44</v>
      </c>
      <c r="I52" s="630">
        <f t="shared" si="19"/>
        <v>350407.44</v>
      </c>
      <c r="J52" s="630">
        <f t="shared" si="19"/>
        <v>0</v>
      </c>
      <c r="K52" s="631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2">
        <f t="shared" si="20"/>
        <v>258515.38</v>
      </c>
      <c r="I53" s="633">
        <f t="shared" si="20"/>
        <v>258515.38</v>
      </c>
      <c r="J53" s="633">
        <f t="shared" si="20"/>
        <v>0</v>
      </c>
      <c r="K53" s="634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49">
        <f>'[1]5.Bezpečnosť, právo a por.'!$AE$5</f>
        <v>0</v>
      </c>
      <c r="H54" s="632">
        <f t="shared" ref="H54:H59" si="22">SUM(I54:K54)</f>
        <v>171776.96</v>
      </c>
      <c r="I54" s="633">
        <f>'[1]5.Bezpečnosť, právo a por.'!$AF$5</f>
        <v>171776.96</v>
      </c>
      <c r="J54" s="633">
        <f>'[1]5.Bezpečnosť, právo a por.'!$AG$5</f>
        <v>0</v>
      </c>
      <c r="K54" s="634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2">
        <f t="shared" si="22"/>
        <v>48846.599999999991</v>
      </c>
      <c r="I55" s="633">
        <f>'[1]5.Bezpečnosť, právo a por.'!$AF$60</f>
        <v>48846.599999999991</v>
      </c>
      <c r="J55" s="633">
        <f>'[1]5.Bezpečnosť, právo a por.'!$AG$60</f>
        <v>0</v>
      </c>
      <c r="K55" s="634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2">
        <f t="shared" si="22"/>
        <v>18996.239999999998</v>
      </c>
      <c r="I56" s="633">
        <f>'[1]5.Bezpečnosť, právo a por.'!$AF$83</f>
        <v>18996.239999999998</v>
      </c>
      <c r="J56" s="633">
        <f>'[1]5.Bezpečnosť, právo a por.'!$AG$83</f>
        <v>0</v>
      </c>
      <c r="K56" s="634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49">
        <f>'[1]5.Bezpečnosť, právo a por.'!$AE$86</f>
        <v>0</v>
      </c>
      <c r="H57" s="632">
        <f t="shared" si="22"/>
        <v>18895.580000000002</v>
      </c>
      <c r="I57" s="633">
        <f>'[1]5.Bezpečnosť, právo a por.'!$AF$86</f>
        <v>18895.580000000002</v>
      </c>
      <c r="J57" s="633">
        <f>'[1]5.Bezpečnosť, právo a por.'!$AG$86</f>
        <v>0</v>
      </c>
      <c r="K57" s="634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2">
        <f t="shared" si="22"/>
        <v>0</v>
      </c>
      <c r="I58" s="633">
        <f>'[1]5.Bezpečnosť, právo a por.'!$AF$94</f>
        <v>0</v>
      </c>
      <c r="J58" s="633">
        <f>'[1]5.Bezpečnosť, právo a por.'!$AG$94</f>
        <v>0</v>
      </c>
      <c r="K58" s="634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2">
        <f t="shared" si="22"/>
        <v>402.63</v>
      </c>
      <c r="I59" s="633">
        <f>'[1]5.Bezpečnosť, právo a por.'!$AF$96</f>
        <v>402.63</v>
      </c>
      <c r="J59" s="633">
        <f>'[1]5.Bezpečnosť, právo a por.'!$AG$96</f>
        <v>0</v>
      </c>
      <c r="K59" s="634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2">
        <f t="shared" si="23"/>
        <v>88889.43</v>
      </c>
      <c r="I60" s="633">
        <f t="shared" si="23"/>
        <v>88889.43</v>
      </c>
      <c r="J60" s="633">
        <f t="shared" si="23"/>
        <v>0</v>
      </c>
      <c r="K60" s="634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2">
        <f>SUM(I61:K61)</f>
        <v>0</v>
      </c>
      <c r="I61" s="633">
        <f>'[1]5.Bezpečnosť, právo a por.'!$AF$114</f>
        <v>0</v>
      </c>
      <c r="J61" s="633">
        <f>'[1]5.Bezpečnosť, právo a por.'!$AG$114</f>
        <v>0</v>
      </c>
      <c r="K61" s="634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2">
        <f>SUM(I62:K62)</f>
        <v>50960.86</v>
      </c>
      <c r="I62" s="633">
        <f>'[1]5.Bezpečnosť, právo a por.'!$AF$121</f>
        <v>50960.86</v>
      </c>
      <c r="J62" s="633">
        <f>'[1]5.Bezpečnosť, právo a por.'!$AG$121</f>
        <v>0</v>
      </c>
      <c r="K62" s="634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2">
        <f>SUM(I63:K63)</f>
        <v>37928.57</v>
      </c>
      <c r="I63" s="633">
        <f>'[1]5.Bezpečnosť, právo a por.'!$AF$124</f>
        <v>37928.57</v>
      </c>
      <c r="J63" s="633">
        <f>'[1]5.Bezpečnosť, právo a por.'!$AG$124</f>
        <v>0</v>
      </c>
      <c r="K63" s="634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2">
        <f>SUM(I64:K64)</f>
        <v>0</v>
      </c>
      <c r="I64" s="633">
        <f>'[1]5.Bezpečnosť, právo a por.'!$AF$127</f>
        <v>0</v>
      </c>
      <c r="J64" s="633">
        <f>'[1]5.Bezpečnosť, právo a por.'!$AG$127</f>
        <v>0</v>
      </c>
      <c r="K64" s="634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2">
        <f t="shared" si="24"/>
        <v>2600</v>
      </c>
      <c r="I65" s="633">
        <f t="shared" si="24"/>
        <v>2600</v>
      </c>
      <c r="J65" s="633">
        <f t="shared" si="24"/>
        <v>0</v>
      </c>
      <c r="K65" s="634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2">
        <f>SUM(I66:K66)</f>
        <v>2600</v>
      </c>
      <c r="I66" s="633">
        <f>'[1]5.Bezpečnosť, právo a por.'!$AF$131</f>
        <v>2600</v>
      </c>
      <c r="J66" s="633">
        <f>'[1]5.Bezpečnosť, právo a por.'!$AG$131</f>
        <v>0</v>
      </c>
      <c r="K66" s="634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70">
        <f>'[1]5.Bezpečnosť, právo a por.'!$AE$133</f>
        <v>0</v>
      </c>
      <c r="H67" s="635">
        <f>SUM(I67:K67)</f>
        <v>0</v>
      </c>
      <c r="I67" s="636">
        <f>'[1]5.Bezpečnosť, právo a por.'!$AF$133</f>
        <v>0</v>
      </c>
      <c r="J67" s="636">
        <f>'[1]5.Bezpečnosť, právo a por.'!$AG$133</f>
        <v>0</v>
      </c>
      <c r="K67" s="637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1345400</v>
      </c>
      <c r="E68" s="264">
        <f t="shared" si="25"/>
        <v>1345400</v>
      </c>
      <c r="F68" s="264">
        <f t="shared" si="25"/>
        <v>0</v>
      </c>
      <c r="G68" s="348">
        <f t="shared" si="25"/>
        <v>0</v>
      </c>
      <c r="H68" s="629">
        <f t="shared" si="25"/>
        <v>260366.37</v>
      </c>
      <c r="I68" s="630">
        <f t="shared" si="25"/>
        <v>260366.37</v>
      </c>
      <c r="J68" s="630">
        <f t="shared" si="25"/>
        <v>0</v>
      </c>
      <c r="K68" s="631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1153400</v>
      </c>
      <c r="E69" s="257">
        <f t="shared" si="26"/>
        <v>1153400</v>
      </c>
      <c r="F69" s="257">
        <f t="shared" si="26"/>
        <v>0</v>
      </c>
      <c r="G69" s="349">
        <f t="shared" si="26"/>
        <v>0</v>
      </c>
      <c r="H69" s="632">
        <f t="shared" si="26"/>
        <v>212774.2</v>
      </c>
      <c r="I69" s="633">
        <f t="shared" si="26"/>
        <v>212774.2</v>
      </c>
      <c r="J69" s="633">
        <f t="shared" si="26"/>
        <v>0</v>
      </c>
      <c r="K69" s="634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2">
        <f>SUM(I70:K70)</f>
        <v>2597.31</v>
      </c>
      <c r="I70" s="633">
        <f>'[1]6.Odpadové hospodárstvo'!$AF$5</f>
        <v>2597.31</v>
      </c>
      <c r="J70" s="633">
        <f>'[1]6.Odpadové hospodárstvo'!$AG$5</f>
        <v>0</v>
      </c>
      <c r="K70" s="634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1142400</v>
      </c>
      <c r="E71" s="257">
        <f>'[1]6.Odpadové hospodárstvo'!$AC$10</f>
        <v>1142400</v>
      </c>
      <c r="F71" s="257">
        <f>'[1]6.Odpadové hospodárstvo'!$AD$10</f>
        <v>0</v>
      </c>
      <c r="G71" s="349">
        <f>'[1]6.Odpadové hospodárstvo'!$AE$10</f>
        <v>0</v>
      </c>
      <c r="H71" s="632">
        <f>SUM(I71:K71)</f>
        <v>210176.89</v>
      </c>
      <c r="I71" s="633">
        <f>'[1]6.Odpadové hospodárstvo'!$AF$10</f>
        <v>210176.89</v>
      </c>
      <c r="J71" s="633">
        <f>'[1]6.Odpadové hospodárstvo'!$AG$10</f>
        <v>0</v>
      </c>
      <c r="K71" s="634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2">
        <f t="shared" si="27"/>
        <v>0</v>
      </c>
      <c r="I72" s="633">
        <f t="shared" si="27"/>
        <v>0</v>
      </c>
      <c r="J72" s="633">
        <f t="shared" si="27"/>
        <v>0</v>
      </c>
      <c r="K72" s="634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2">
        <f>SUM(I73:K73)</f>
        <v>0</v>
      </c>
      <c r="I73" s="633">
        <f>'[1]6.Odpadové hospodárstvo'!$AF$26</f>
        <v>0</v>
      </c>
      <c r="J73" s="633">
        <f>'[1]6.Odpadové hospodárstvo'!$AG$26</f>
        <v>0</v>
      </c>
      <c r="K73" s="634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2">
        <f>SUM(I74:K74)</f>
        <v>0</v>
      </c>
      <c r="I74" s="633">
        <f>'[1]6.Odpadové hospodárstvo'!$AF$29</f>
        <v>0</v>
      </c>
      <c r="J74" s="633">
        <f>'[1]6.Odpadové hospodárstvo'!$AG$29</f>
        <v>0</v>
      </c>
      <c r="K74" s="634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70">
        <f>'[1]6.Odpadové hospodárstvo'!$AE$31</f>
        <v>0</v>
      </c>
      <c r="H75" s="635">
        <f>SUM(I75:K75)</f>
        <v>47592.17</v>
      </c>
      <c r="I75" s="636">
        <f>'[1]6.Odpadové hospodárstvo'!$AF$31</f>
        <v>47592.17</v>
      </c>
      <c r="J75" s="636">
        <f>'[1]6.Odpadové hospodárstvo'!$AG$31</f>
        <v>0</v>
      </c>
      <c r="K75" s="637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3259600</v>
      </c>
      <c r="E76" s="264">
        <f t="shared" si="28"/>
        <v>470600</v>
      </c>
      <c r="F76" s="264">
        <f t="shared" si="28"/>
        <v>2789000</v>
      </c>
      <c r="G76" s="348">
        <f t="shared" si="28"/>
        <v>0</v>
      </c>
      <c r="H76" s="629">
        <f t="shared" si="28"/>
        <v>243012.95</v>
      </c>
      <c r="I76" s="630">
        <f t="shared" si="28"/>
        <v>180307.96</v>
      </c>
      <c r="J76" s="630">
        <f t="shared" si="28"/>
        <v>62704.99</v>
      </c>
      <c r="K76" s="631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2">
        <f t="shared" si="29"/>
        <v>237032.95</v>
      </c>
      <c r="I77" s="633">
        <f t="shared" si="29"/>
        <v>180307.96</v>
      </c>
      <c r="J77" s="633">
        <f t="shared" si="29"/>
        <v>56724.99</v>
      </c>
      <c r="K77" s="634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2">
        <f>SUM(I78:K78)</f>
        <v>0</v>
      </c>
      <c r="I78" s="633">
        <f>'[1]7.Komunikácie'!$AF$5</f>
        <v>0</v>
      </c>
      <c r="J78" s="633">
        <f>'[1]7.Komunikácie'!$AG$5</f>
        <v>0</v>
      </c>
      <c r="K78" s="634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2">
        <f t="shared" ref="H79:H84" si="31">SUM(I79:K79)</f>
        <v>56724.99</v>
      </c>
      <c r="I79" s="633">
        <f>'[1]7.Komunikácie'!$AF$7</f>
        <v>0</v>
      </c>
      <c r="J79" s="633">
        <f>'[1]7.Komunikácie'!$AG$7</f>
        <v>56724.99</v>
      </c>
      <c r="K79" s="634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2">
        <f t="shared" si="31"/>
        <v>64621.88</v>
      </c>
      <c r="I80" s="633">
        <f>'[1]7.Komunikácie'!$AF$15</f>
        <v>64621.88</v>
      </c>
      <c r="J80" s="633">
        <f>'[1]7.Komunikácie'!$AG$15</f>
        <v>0</v>
      </c>
      <c r="K80" s="634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2">
        <f t="shared" si="31"/>
        <v>100399.52</v>
      </c>
      <c r="I81" s="633">
        <f>'[1]7.Komunikácie'!$AF$17</f>
        <v>100399.52</v>
      </c>
      <c r="J81" s="633">
        <f>'[1]7.Komunikácie'!$AG$17</f>
        <v>0</v>
      </c>
      <c r="K81" s="634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2">
        <f t="shared" si="31"/>
        <v>13486.56</v>
      </c>
      <c r="I82" s="633">
        <f>'[1]7.Komunikácie'!$AF$19</f>
        <v>13486.56</v>
      </c>
      <c r="J82" s="633">
        <f>'[1]7.Komunikácie'!$AG$19</f>
        <v>0</v>
      </c>
      <c r="K82" s="634">
        <f>'[1]7.Komunikácie'!$AH$19</f>
        <v>0</v>
      </c>
    </row>
    <row r="83" spans="2:11" ht="15.75" x14ac:dyDescent="0.25">
      <c r="B83" s="269">
        <v>5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2">
        <f t="shared" si="31"/>
        <v>1800</v>
      </c>
      <c r="I83" s="633">
        <f>'[1]7.Komunikácie'!$AF$26</f>
        <v>1800</v>
      </c>
      <c r="J83" s="633">
        <f>'[1]7.Komunikácie'!$AG$26</f>
        <v>0</v>
      </c>
      <c r="K83" s="634">
        <f>'[1]7.Komunikácie'!$AH$26</f>
        <v>0</v>
      </c>
    </row>
    <row r="84" spans="2:11" ht="15.75" x14ac:dyDescent="0.25">
      <c r="B84" s="269">
        <v>6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2">
        <f t="shared" si="31"/>
        <v>0</v>
      </c>
      <c r="I84" s="633">
        <f>'[1]7.Komunikácie'!$AF$28</f>
        <v>0</v>
      </c>
      <c r="J84" s="633">
        <f>'[1]7.Komunikácie'!$AG$28</f>
        <v>0</v>
      </c>
      <c r="K84" s="634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2562000</v>
      </c>
      <c r="E85" s="257">
        <f t="shared" si="32"/>
        <v>20000</v>
      </c>
      <c r="F85" s="257">
        <f t="shared" si="32"/>
        <v>2542000</v>
      </c>
      <c r="G85" s="349">
        <f t="shared" si="32"/>
        <v>0</v>
      </c>
      <c r="H85" s="632">
        <f t="shared" si="32"/>
        <v>0</v>
      </c>
      <c r="I85" s="633">
        <f t="shared" si="32"/>
        <v>0</v>
      </c>
      <c r="J85" s="633">
        <f t="shared" si="32"/>
        <v>0</v>
      </c>
      <c r="K85" s="634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2">
        <f>SUM(I86:K86)</f>
        <v>0</v>
      </c>
      <c r="I86" s="633">
        <f>'[1]7.Komunikácie'!$AF$31</f>
        <v>0</v>
      </c>
      <c r="J86" s="633">
        <f>'[1]7.Komunikácie'!$AG$31</f>
        <v>0</v>
      </c>
      <c r="K86" s="634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2562000</v>
      </c>
      <c r="E87" s="257">
        <f>'[1]7.Komunikácie'!$AC$33</f>
        <v>20000</v>
      </c>
      <c r="F87" s="257">
        <f>'[1]7.Komunikácie'!$AD$33</f>
        <v>2542000</v>
      </c>
      <c r="G87" s="349">
        <f>'[1]7.Komunikácie'!$AE$33</f>
        <v>0</v>
      </c>
      <c r="H87" s="632">
        <f>SUM(I87:K87)</f>
        <v>0</v>
      </c>
      <c r="I87" s="633">
        <f>'[1]7.Komunikácie'!$AF$33</f>
        <v>0</v>
      </c>
      <c r="J87" s="633">
        <f>'[1]7.Komunikácie'!$AG$33</f>
        <v>0</v>
      </c>
      <c r="K87" s="634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2">
        <f t="shared" si="33"/>
        <v>5980</v>
      </c>
      <c r="I88" s="633">
        <f t="shared" si="33"/>
        <v>0</v>
      </c>
      <c r="J88" s="633">
        <f t="shared" si="33"/>
        <v>5980</v>
      </c>
      <c r="K88" s="634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2">
        <f>SUM(I89:K89)</f>
        <v>5980</v>
      </c>
      <c r="I89" s="633">
        <f>'[1]7.Komunikácie'!$AF$36</f>
        <v>0</v>
      </c>
      <c r="J89" s="633">
        <f>'[1]7.Komunikácie'!$AG$36</f>
        <v>5980</v>
      </c>
      <c r="K89" s="634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70">
        <f>'[1]7.Komunikácie'!$AE$39</f>
        <v>0</v>
      </c>
      <c r="H90" s="635">
        <f>SUM(I90:K90)</f>
        <v>0</v>
      </c>
      <c r="I90" s="636">
        <f>'[1]7.Komunikácie'!$AF$39</f>
        <v>0</v>
      </c>
      <c r="J90" s="636">
        <f>'[1]7.Komunikácie'!$AG$39</f>
        <v>0</v>
      </c>
      <c r="K90" s="637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9">
        <f t="shared" si="34"/>
        <v>51230</v>
      </c>
      <c r="I91" s="630">
        <f t="shared" si="34"/>
        <v>51230</v>
      </c>
      <c r="J91" s="630">
        <f t="shared" si="34"/>
        <v>0</v>
      </c>
      <c r="K91" s="631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2">
        <f>SUM(I92:K92)</f>
        <v>51230</v>
      </c>
      <c r="I92" s="633">
        <f>'[1]8.Doprava'!$AF$4</f>
        <v>51230</v>
      </c>
      <c r="J92" s="633">
        <f>'[1]8.Doprava'!$AG$4</f>
        <v>0</v>
      </c>
      <c r="K92" s="634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2">
        <f>SUM(H94)</f>
        <v>0</v>
      </c>
      <c r="I93" s="633">
        <f t="shared" si="35"/>
        <v>0</v>
      </c>
      <c r="J93" s="633">
        <f t="shared" si="35"/>
        <v>0</v>
      </c>
      <c r="K93" s="634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70">
        <f>'[1]8.Doprava'!$AE$7</f>
        <v>0</v>
      </c>
      <c r="H94" s="635">
        <f>SUM(I94:K94)</f>
        <v>0</v>
      </c>
      <c r="I94" s="636">
        <f>'[1]8.Doprava'!$AF$7</f>
        <v>0</v>
      </c>
      <c r="J94" s="636">
        <f>'[1]8.Doprava'!$AG$7</f>
        <v>0</v>
      </c>
      <c r="K94" s="637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14796000</v>
      </c>
      <c r="E95" s="264">
        <f t="shared" si="36"/>
        <v>14531400</v>
      </c>
      <c r="F95" s="264">
        <f t="shared" si="36"/>
        <v>264600</v>
      </c>
      <c r="G95" s="348">
        <f t="shared" si="36"/>
        <v>0</v>
      </c>
      <c r="H95" s="629">
        <f t="shared" si="36"/>
        <v>4142104.42</v>
      </c>
      <c r="I95" s="630">
        <f t="shared" si="36"/>
        <v>4077507.2200000007</v>
      </c>
      <c r="J95" s="630">
        <f t="shared" si="36"/>
        <v>64597.2</v>
      </c>
      <c r="K95" s="631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2">
        <f>SUM(I96:K96)</f>
        <v>781.03</v>
      </c>
      <c r="I96" s="633">
        <f>'[1]9. Vzdelávanie'!$AF$4</f>
        <v>781.03</v>
      </c>
      <c r="J96" s="633">
        <f>'[1]9. Vzdelávanie'!$AG$4</f>
        <v>0</v>
      </c>
      <c r="K96" s="634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2581670</v>
      </c>
      <c r="E97" s="257">
        <f t="shared" si="37"/>
        <v>2342670</v>
      </c>
      <c r="F97" s="257">
        <f t="shared" si="37"/>
        <v>239000</v>
      </c>
      <c r="G97" s="349">
        <f t="shared" si="37"/>
        <v>0</v>
      </c>
      <c r="H97" s="632">
        <f t="shared" si="37"/>
        <v>714149</v>
      </c>
      <c r="I97" s="633">
        <f t="shared" si="37"/>
        <v>714149</v>
      </c>
      <c r="J97" s="633">
        <f t="shared" si="37"/>
        <v>0</v>
      </c>
      <c r="K97" s="634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502170</v>
      </c>
      <c r="E98" s="257">
        <f>'[1]9. Vzdelávanie'!$AC$20</f>
        <v>263170</v>
      </c>
      <c r="F98" s="257">
        <f>'[1]9. Vzdelávanie'!$AD$20</f>
        <v>239000</v>
      </c>
      <c r="G98" s="349">
        <f>'[1]9. Vzdelávanie'!$AE$20</f>
        <v>0</v>
      </c>
      <c r="H98" s="632">
        <f>SUM(I98:K98)</f>
        <v>75036</v>
      </c>
      <c r="I98" s="633">
        <f>'[1]9. Vzdelávanie'!$AF$20</f>
        <v>75036</v>
      </c>
      <c r="J98" s="633">
        <f>'[1]9. Vzdelávanie'!$AG$20</f>
        <v>0</v>
      </c>
      <c r="K98" s="634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417950</v>
      </c>
      <c r="E99" s="257">
        <f>'[1]9. Vzdelávanie'!$AC$21</f>
        <v>417950</v>
      </c>
      <c r="F99" s="257">
        <f>'[1]9. Vzdelávanie'!$AD$21</f>
        <v>0</v>
      </c>
      <c r="G99" s="349">
        <f>'[1]9. Vzdelávanie'!$AE$21</f>
        <v>0</v>
      </c>
      <c r="H99" s="632">
        <f t="shared" ref="H99:H105" si="39">SUM(I99:K99)</f>
        <v>133490</v>
      </c>
      <c r="I99" s="633">
        <f>'[1]9. Vzdelávanie'!$AF$21</f>
        <v>133490</v>
      </c>
      <c r="J99" s="633">
        <f>'[1]9. Vzdelávanie'!$AG$21</f>
        <v>0</v>
      </c>
      <c r="K99" s="634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595910</v>
      </c>
      <c r="E100" s="257">
        <f>'[1]9. Vzdelávanie'!$AC$22</f>
        <v>595910</v>
      </c>
      <c r="F100" s="257">
        <f>'[1]9. Vzdelávanie'!$AD$22</f>
        <v>0</v>
      </c>
      <c r="G100" s="349">
        <f>'[1]9. Vzdelávanie'!$AE$22</f>
        <v>0</v>
      </c>
      <c r="H100" s="632">
        <f t="shared" si="39"/>
        <v>185645</v>
      </c>
      <c r="I100" s="633">
        <f>'[1]9. Vzdelávanie'!$AF$22</f>
        <v>185645</v>
      </c>
      <c r="J100" s="633">
        <f>'[1]9. Vzdelávanie'!$AG$22</f>
        <v>0</v>
      </c>
      <c r="K100" s="634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2">
        <f t="shared" si="39"/>
        <v>0</v>
      </c>
      <c r="I101" s="633">
        <f>'[1]9. Vzdelávanie'!$AF$23</f>
        <v>0</v>
      </c>
      <c r="J101" s="633">
        <f>'[1]9. Vzdelávanie'!$AG$23</f>
        <v>0</v>
      </c>
      <c r="K101" s="634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2">
        <f t="shared" si="39"/>
        <v>91800</v>
      </c>
      <c r="I102" s="633">
        <f>'[1]9. Vzdelávanie'!$AF$24</f>
        <v>91800</v>
      </c>
      <c r="J102" s="633">
        <f>'[1]9. Vzdelávanie'!$AG$24</f>
        <v>0</v>
      </c>
      <c r="K102" s="634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330150</v>
      </c>
      <c r="E103" s="257">
        <f>'[1]9. Vzdelávanie'!$AC$25</f>
        <v>330150</v>
      </c>
      <c r="F103" s="257">
        <f>'[1]9. Vzdelávanie'!$AD$25</f>
        <v>0</v>
      </c>
      <c r="G103" s="349">
        <f>'[1]9. Vzdelávanie'!$AE$25</f>
        <v>0</v>
      </c>
      <c r="H103" s="632">
        <f t="shared" si="39"/>
        <v>115229</v>
      </c>
      <c r="I103" s="633">
        <f>'[1]9. Vzdelávanie'!$AF$25</f>
        <v>115229</v>
      </c>
      <c r="J103" s="633">
        <f>'[1]9. Vzdelávanie'!$AG$25</f>
        <v>0</v>
      </c>
      <c r="K103" s="634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2">
        <f t="shared" si="39"/>
        <v>92399</v>
      </c>
      <c r="I104" s="633">
        <f>'[1]9. Vzdelávanie'!$AF$26</f>
        <v>92399</v>
      </c>
      <c r="J104" s="633">
        <f>'[1]9. Vzdelávanie'!$AG$26</f>
        <v>0</v>
      </c>
      <c r="K104" s="634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82200</v>
      </c>
      <c r="E105" s="257">
        <f>'[1]9. Vzdelávanie'!$AC$27</f>
        <v>82200</v>
      </c>
      <c r="F105" s="257">
        <f>'[1]9. Vzdelávanie'!$AD$27</f>
        <v>0</v>
      </c>
      <c r="G105" s="349">
        <f>'[1]9. Vzdelávanie'!$AE$27</f>
        <v>0</v>
      </c>
      <c r="H105" s="632">
        <f t="shared" si="39"/>
        <v>20550</v>
      </c>
      <c r="I105" s="633">
        <f>'[1]9. Vzdelávanie'!$AF$27</f>
        <v>20550</v>
      </c>
      <c r="J105" s="633">
        <f>'[1]9. Vzdelávanie'!$AG$27</f>
        <v>0</v>
      </c>
      <c r="K105" s="634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7464940</v>
      </c>
      <c r="E106" s="257">
        <f t="shared" si="40"/>
        <v>7464940</v>
      </c>
      <c r="F106" s="257">
        <f t="shared" si="40"/>
        <v>0</v>
      </c>
      <c r="G106" s="349">
        <f t="shared" si="40"/>
        <v>0</v>
      </c>
      <c r="H106" s="632">
        <f t="shared" si="40"/>
        <v>1989976</v>
      </c>
      <c r="I106" s="633">
        <f t="shared" si="40"/>
        <v>1929976</v>
      </c>
      <c r="J106" s="633">
        <f t="shared" si="40"/>
        <v>60000</v>
      </c>
      <c r="K106" s="634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2">
        <f t="shared" ref="H107:H112" si="42">SUM(I107:K107)</f>
        <v>187576</v>
      </c>
      <c r="I107" s="633">
        <f>'[1]9. Vzdelávanie'!$AF$29</f>
        <v>187576</v>
      </c>
      <c r="J107" s="633">
        <f>'[1]9. Vzdelávanie'!$AG$29</f>
        <v>0</v>
      </c>
      <c r="K107" s="634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2">
        <f t="shared" si="42"/>
        <v>285002</v>
      </c>
      <c r="I108" s="633">
        <f>'[1]9. Vzdelávanie'!$AF$32</f>
        <v>285002</v>
      </c>
      <c r="J108" s="633">
        <f>'[1]9. Vzdelávanie'!$AG$32</f>
        <v>0</v>
      </c>
      <c r="K108" s="634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2">
        <f t="shared" si="42"/>
        <v>496427</v>
      </c>
      <c r="I109" s="633">
        <f>'[1]9. Vzdelávanie'!$AF$36</f>
        <v>496427</v>
      </c>
      <c r="J109" s="633">
        <f>'[1]9. Vzdelávanie'!$AG$36</f>
        <v>0</v>
      </c>
      <c r="K109" s="634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2">
        <f t="shared" si="42"/>
        <v>444381</v>
      </c>
      <c r="I110" s="633">
        <f>'[1]9. Vzdelávanie'!$AF$41</f>
        <v>444381</v>
      </c>
      <c r="J110" s="633">
        <f>'[1]9. Vzdelávanie'!$AG$41</f>
        <v>0</v>
      </c>
      <c r="K110" s="634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1318440</v>
      </c>
      <c r="E111" s="257">
        <f>'[1]9. Vzdelávanie'!$AC$44</f>
        <v>1318440</v>
      </c>
      <c r="F111" s="257">
        <f>'[1]9. Vzdelávanie'!$AD$44</f>
        <v>0</v>
      </c>
      <c r="G111" s="349">
        <f>'[1]9. Vzdelávanie'!$AE$44</f>
        <v>0</v>
      </c>
      <c r="H111" s="632">
        <f t="shared" si="42"/>
        <v>386777</v>
      </c>
      <c r="I111" s="633">
        <f>'[1]9. Vzdelávanie'!$AF$44</f>
        <v>326777</v>
      </c>
      <c r="J111" s="633">
        <f>'[1]9. Vzdelávanie'!$AG$44</f>
        <v>60000</v>
      </c>
      <c r="K111" s="634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2">
        <f t="shared" si="42"/>
        <v>189813</v>
      </c>
      <c r="I112" s="633">
        <f>'[1]9. Vzdelávanie'!$AF$47</f>
        <v>189813</v>
      </c>
      <c r="J112" s="633">
        <f>'[1]9. Vzdelávanie'!$AG$47</f>
        <v>0</v>
      </c>
      <c r="K112" s="634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1073020</v>
      </c>
      <c r="E113" s="257">
        <f t="shared" si="43"/>
        <v>1073020</v>
      </c>
      <c r="F113" s="257">
        <f t="shared" si="43"/>
        <v>0</v>
      </c>
      <c r="G113" s="349">
        <f t="shared" si="43"/>
        <v>0</v>
      </c>
      <c r="H113" s="632">
        <f t="shared" si="43"/>
        <v>286000</v>
      </c>
      <c r="I113" s="633">
        <f t="shared" si="43"/>
        <v>286000</v>
      </c>
      <c r="J113" s="633">
        <f t="shared" si="43"/>
        <v>0</v>
      </c>
      <c r="K113" s="634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749650</v>
      </c>
      <c r="E114" s="257">
        <f>'[1]9. Vzdelávanie'!$AC$51</f>
        <v>749650</v>
      </c>
      <c r="F114" s="257">
        <f>'[1]9. Vzdelávanie'!$AD$51</f>
        <v>0</v>
      </c>
      <c r="G114" s="349">
        <f>'[1]9. Vzdelávanie'!$AE$51</f>
        <v>0</v>
      </c>
      <c r="H114" s="632">
        <f t="shared" ref="H114:H119" si="45">SUM(I114:K114)</f>
        <v>200000</v>
      </c>
      <c r="I114" s="633">
        <f>'[1]9. Vzdelávanie'!$AF$51</f>
        <v>200000</v>
      </c>
      <c r="J114" s="633">
        <f>'[1]9. Vzdelávanie'!$AG$51</f>
        <v>0</v>
      </c>
      <c r="K114" s="634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2">
        <f t="shared" si="45"/>
        <v>86000</v>
      </c>
      <c r="I115" s="633">
        <f>'[1]9. Vzdelávanie'!$AF$52</f>
        <v>86000</v>
      </c>
      <c r="J115" s="633">
        <f>'[1]9. Vzdelávanie'!$AG$52</f>
        <v>0</v>
      </c>
      <c r="K115" s="634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764162</v>
      </c>
      <c r="E116" s="257">
        <f>'[1]9. Vzdelávanie'!$AC$53</f>
        <v>764162</v>
      </c>
      <c r="F116" s="257">
        <f>'[1]9. Vzdelávanie'!$AD$53</f>
        <v>0</v>
      </c>
      <c r="G116" s="349">
        <f>'[1]9. Vzdelávanie'!$AE$53</f>
        <v>0</v>
      </c>
      <c r="H116" s="632">
        <f t="shared" si="45"/>
        <v>189545.72</v>
      </c>
      <c r="I116" s="633">
        <f>'[1]9. Vzdelávanie'!$AF$53</f>
        <v>189545.72</v>
      </c>
      <c r="J116" s="633">
        <f>'[1]9. Vzdelávanie'!$AG$53</f>
        <v>0</v>
      </c>
      <c r="K116" s="634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1145000</v>
      </c>
      <c r="E117" s="257">
        <f>'[1]9. Vzdelávanie'!$AC$74</f>
        <v>1140400</v>
      </c>
      <c r="F117" s="257">
        <f>'[1]9. Vzdelávanie'!$AD$74</f>
        <v>4600</v>
      </c>
      <c r="G117" s="349">
        <f>'[1]9. Vzdelávanie'!$AE$74</f>
        <v>0</v>
      </c>
      <c r="H117" s="632">
        <f t="shared" si="45"/>
        <v>216096.11000000002</v>
      </c>
      <c r="I117" s="633">
        <f>'[1]9. Vzdelávanie'!$AF$74</f>
        <v>211498.91</v>
      </c>
      <c r="J117" s="633">
        <f>'[1]9. Vzdelávanie'!$AG$74</f>
        <v>4597.2</v>
      </c>
      <c r="K117" s="634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345978</v>
      </c>
      <c r="E118" s="257">
        <f>'[1]9. Vzdelávanie'!$AC$75</f>
        <v>324978</v>
      </c>
      <c r="F118" s="257">
        <f>'[1]9. Vzdelávanie'!$AD$75</f>
        <v>21000</v>
      </c>
      <c r="G118" s="349">
        <f>'[1]9. Vzdelávanie'!$AE$75</f>
        <v>0</v>
      </c>
      <c r="H118" s="632">
        <f t="shared" si="45"/>
        <v>74647.3</v>
      </c>
      <c r="I118" s="633">
        <f>'[1]9. Vzdelávanie'!$AF$75</f>
        <v>74647.3</v>
      </c>
      <c r="J118" s="633">
        <f>'[1]9. Vzdelávanie'!$AG$75</f>
        <v>0</v>
      </c>
      <c r="K118" s="634">
        <f>'[1]9. Vzdelávanie'!$AH$75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1415230</v>
      </c>
      <c r="E119" s="266">
        <f>'[1]9. Vzdelávanie'!$AC$82</f>
        <v>1415230</v>
      </c>
      <c r="F119" s="266">
        <f>'[1]9. Vzdelávanie'!$AD$82</f>
        <v>0</v>
      </c>
      <c r="G119" s="570">
        <f>'[1]9. Vzdelávanie'!$AE$82</f>
        <v>0</v>
      </c>
      <c r="H119" s="635">
        <f t="shared" si="45"/>
        <v>670909.26</v>
      </c>
      <c r="I119" s="636">
        <f>'[1]9. Vzdelávanie'!$AF$82</f>
        <v>670909.26</v>
      </c>
      <c r="J119" s="636">
        <f>'[1]9. Vzdelávanie'!$AG$82</f>
        <v>0</v>
      </c>
      <c r="K119" s="637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9">
        <f t="shared" si="46"/>
        <v>128971.71</v>
      </c>
      <c r="I120" s="630">
        <f t="shared" si="46"/>
        <v>117327.71</v>
      </c>
      <c r="J120" s="630">
        <f t="shared" si="46"/>
        <v>11644</v>
      </c>
      <c r="K120" s="631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2">
        <f>SUM(I121:K121)</f>
        <v>0</v>
      </c>
      <c r="I121" s="633">
        <f>'[1]10. Šport'!$AF$4</f>
        <v>0</v>
      </c>
      <c r="J121" s="633">
        <f>'[1]10. Šport'!$AG$4</f>
        <v>0</v>
      </c>
      <c r="K121" s="634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2">
        <f t="shared" si="47"/>
        <v>128971.71</v>
      </c>
      <c r="I122" s="633">
        <f t="shared" si="47"/>
        <v>117327.71</v>
      </c>
      <c r="J122" s="633">
        <f t="shared" si="47"/>
        <v>11644</v>
      </c>
      <c r="K122" s="634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2">
        <f>SUM(I123:K123)</f>
        <v>24691.8</v>
      </c>
      <c r="I123" s="633">
        <f>'[1]10. Šport'!$AF$12</f>
        <v>24691.8</v>
      </c>
      <c r="J123" s="633">
        <f>'[1]10. Šport'!$AG$12</f>
        <v>0</v>
      </c>
      <c r="K123" s="634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2">
        <f t="shared" ref="H124:H130" si="49">SUM(I124:K124)</f>
        <v>23387.690000000002</v>
      </c>
      <c r="I124" s="633">
        <f>'[1]10. Šport'!$AF$32</f>
        <v>23387.690000000002</v>
      </c>
      <c r="J124" s="633">
        <f>'[1]10. Šport'!$AG$32</f>
        <v>0</v>
      </c>
      <c r="K124" s="634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Šport'!$AC$53</f>
        <v>34500</v>
      </c>
      <c r="F125" s="257">
        <f>'[1]10. Šport'!$AD$53</f>
        <v>0</v>
      </c>
      <c r="G125" s="349">
        <f>'[1]10. Šport'!$AE$53</f>
        <v>0</v>
      </c>
      <c r="H125" s="632">
        <f t="shared" si="49"/>
        <v>7437.01</v>
      </c>
      <c r="I125" s="633">
        <f>'[1]10. Šport'!$AF$53</f>
        <v>7437.01</v>
      </c>
      <c r="J125" s="633">
        <f>'[1]10. Šport'!$AG$53</f>
        <v>0</v>
      </c>
      <c r="K125" s="634">
        <f>'[1]10. Šport'!$AH$53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Šport'!$AC$65</f>
        <v>251200</v>
      </c>
      <c r="F126" s="257">
        <f>'[1]10. Šport'!$AD$65</f>
        <v>0</v>
      </c>
      <c r="G126" s="349">
        <f>'[1]10. Šport'!$AE$65</f>
        <v>0</v>
      </c>
      <c r="H126" s="632">
        <f t="shared" si="49"/>
        <v>55782.23</v>
      </c>
      <c r="I126" s="633">
        <f>'[1]10. Šport'!$AF$65</f>
        <v>55782.23</v>
      </c>
      <c r="J126" s="633">
        <f>'[1]10. Šport'!$AG$65</f>
        <v>0</v>
      </c>
      <c r="K126" s="634">
        <f>'[1]10. Šport'!$AH$65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Šport'!$AC$86</f>
        <v>13350</v>
      </c>
      <c r="F127" s="257">
        <f>'[1]10. Šport'!$AD$86</f>
        <v>0</v>
      </c>
      <c r="G127" s="349">
        <f>'[1]10. Šport'!$AE$86</f>
        <v>0</v>
      </c>
      <c r="H127" s="632">
        <f t="shared" si="49"/>
        <v>497.98</v>
      </c>
      <c r="I127" s="633">
        <f>'[1]10. Šport'!$AF$86</f>
        <v>497.98</v>
      </c>
      <c r="J127" s="633">
        <f>'[1]10. Šport'!$AG$86</f>
        <v>0</v>
      </c>
      <c r="K127" s="634">
        <f>'[1]10. Šport'!$AH$86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Šport'!$AC$94</f>
        <v>1000</v>
      </c>
      <c r="F128" s="257">
        <f>'[1]10. Šport'!$AD$94</f>
        <v>0</v>
      </c>
      <c r="G128" s="349">
        <f>'[1]10. Šport'!$AE$94</f>
        <v>0</v>
      </c>
      <c r="H128" s="632">
        <f t="shared" si="49"/>
        <v>11754</v>
      </c>
      <c r="I128" s="633">
        <f>'[1]10. Šport'!$AF$94</f>
        <v>110</v>
      </c>
      <c r="J128" s="633">
        <f>'[1]10. Šport'!$AG$94</f>
        <v>11644</v>
      </c>
      <c r="K128" s="634">
        <f>'[1]10. Šport'!$AH$94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Šport'!$AC$100</f>
        <v>22000</v>
      </c>
      <c r="F129" s="257">
        <f>'[1]10. Šport'!$AD$100</f>
        <v>0</v>
      </c>
      <c r="G129" s="349">
        <f>'[1]10. Šport'!$AE$100</f>
        <v>0</v>
      </c>
      <c r="H129" s="632">
        <f t="shared" si="49"/>
        <v>5421</v>
      </c>
      <c r="I129" s="633">
        <f>'[1]10. Šport'!$AF$100</f>
        <v>5421</v>
      </c>
      <c r="J129" s="633">
        <f>'[1]10. Šport'!$AG$100</f>
        <v>0</v>
      </c>
      <c r="K129" s="634">
        <f>'[1]10. Šport'!$AH$100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Šport'!$AC$108</f>
        <v>3000</v>
      </c>
      <c r="F130" s="266">
        <f>'[1]10. Šport'!$AD$108</f>
        <v>0</v>
      </c>
      <c r="G130" s="570">
        <f>'[1]10. Šport'!$AE$108</f>
        <v>0</v>
      </c>
      <c r="H130" s="635">
        <f t="shared" si="49"/>
        <v>0</v>
      </c>
      <c r="I130" s="636">
        <f>'[1]10. Šport'!$AF$108</f>
        <v>0</v>
      </c>
      <c r="J130" s="636">
        <f>'[1]10. Šport'!$AG$108</f>
        <v>0</v>
      </c>
      <c r="K130" s="637">
        <f>'[1]10. Šport'!$AH$108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1459520</v>
      </c>
      <c r="E131" s="264">
        <f t="shared" si="50"/>
        <v>961420</v>
      </c>
      <c r="F131" s="264">
        <f t="shared" si="50"/>
        <v>498100</v>
      </c>
      <c r="G131" s="348">
        <f t="shared" si="50"/>
        <v>0</v>
      </c>
      <c r="H131" s="629">
        <f t="shared" si="50"/>
        <v>723293.86</v>
      </c>
      <c r="I131" s="630">
        <f t="shared" si="50"/>
        <v>225619.53999999998</v>
      </c>
      <c r="J131" s="630">
        <f t="shared" si="50"/>
        <v>497674.32</v>
      </c>
      <c r="K131" s="631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14700</v>
      </c>
      <c r="E132" s="257">
        <f>'[1]11. Kultúra'!$AC$4</f>
        <v>14700</v>
      </c>
      <c r="F132" s="257">
        <f>'[1]11. Kultúra'!$AD$4</f>
        <v>0</v>
      </c>
      <c r="G132" s="349">
        <f>'[1]11. Kultúra'!$AE$4</f>
        <v>0</v>
      </c>
      <c r="H132" s="632">
        <f>SUM(I132:K132)</f>
        <v>0</v>
      </c>
      <c r="I132" s="633">
        <f>'[1]11. Kultúra'!$AF$4</f>
        <v>0</v>
      </c>
      <c r="J132" s="633">
        <f>'[1]11. Kultúra'!$AG$4</f>
        <v>0</v>
      </c>
      <c r="K132" s="634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1439820</v>
      </c>
      <c r="E133" s="257">
        <f t="shared" si="51"/>
        <v>941720</v>
      </c>
      <c r="F133" s="257">
        <f t="shared" si="51"/>
        <v>498100</v>
      </c>
      <c r="G133" s="349">
        <f t="shared" si="51"/>
        <v>0</v>
      </c>
      <c r="H133" s="632">
        <f t="shared" si="51"/>
        <v>723293.86</v>
      </c>
      <c r="I133" s="633">
        <f t="shared" si="51"/>
        <v>225619.53999999998</v>
      </c>
      <c r="J133" s="633">
        <f t="shared" si="51"/>
        <v>497674.32</v>
      </c>
      <c r="K133" s="634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197500</v>
      </c>
      <c r="E134" s="257">
        <f>'[1]11. Kultúra'!$AC$20</f>
        <v>197500</v>
      </c>
      <c r="F134" s="257">
        <f>'[1]11. Kultúra'!$AD$20</f>
        <v>0</v>
      </c>
      <c r="G134" s="349">
        <f>'[1]11. Kultúra'!$AE$20</f>
        <v>0</v>
      </c>
      <c r="H134" s="632">
        <f t="shared" ref="H134:H139" si="53">SUM(I134:K134)</f>
        <v>47111.9</v>
      </c>
      <c r="I134" s="633">
        <f>'[1]11. Kultúra'!$AF$20</f>
        <v>47111.9</v>
      </c>
      <c r="J134" s="633">
        <f>'[1]11. Kultúra'!$AG$20</f>
        <v>0</v>
      </c>
      <c r="K134" s="634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2">
        <f t="shared" si="53"/>
        <v>140</v>
      </c>
      <c r="I135" s="633">
        <f>'[1]11. Kultúra'!$AF$27</f>
        <v>140</v>
      </c>
      <c r="J135" s="633">
        <f>'[1]11. Kultúra'!$AG$27</f>
        <v>0</v>
      </c>
      <c r="K135" s="634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1222800</v>
      </c>
      <c r="E136" s="257">
        <f>'[1]11. Kultúra'!$AC$37</f>
        <v>724700</v>
      </c>
      <c r="F136" s="257">
        <f>'[1]11. Kultúra'!$AD$37</f>
        <v>498100</v>
      </c>
      <c r="G136" s="349">
        <f>'[1]11. Kultúra'!$AE$37</f>
        <v>0</v>
      </c>
      <c r="H136" s="632">
        <f t="shared" si="53"/>
        <v>673947.67999999993</v>
      </c>
      <c r="I136" s="633">
        <f>'[1]11. Kultúra'!$AF$37</f>
        <v>176273.36</v>
      </c>
      <c r="J136" s="633">
        <f>'[1]11. Kultúra'!$AG$37</f>
        <v>497674.32</v>
      </c>
      <c r="K136" s="634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2">
        <f t="shared" si="53"/>
        <v>2094.2799999999997</v>
      </c>
      <c r="I137" s="633">
        <f>'[1]11. Kultúra'!$AF$126</f>
        <v>2094.2799999999997</v>
      </c>
      <c r="J137" s="633">
        <f>'[1]11. Kultúra'!$AG$126</f>
        <v>0</v>
      </c>
      <c r="K137" s="634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2">
        <f t="shared" si="53"/>
        <v>0</v>
      </c>
      <c r="I138" s="633">
        <f>'[1]11. Kultúra'!$AF$141</f>
        <v>0</v>
      </c>
      <c r="J138" s="633">
        <f>'[1]11. Kultúra'!$AG$141</f>
        <v>0</v>
      </c>
      <c r="K138" s="634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1">
        <f>'[1]11. Kultúra'!$AE$144</f>
        <v>0</v>
      </c>
      <c r="H139" s="635">
        <f t="shared" si="53"/>
        <v>0</v>
      </c>
      <c r="I139" s="638">
        <f>'[1]11. Kultúra'!$AF$144</f>
        <v>0</v>
      </c>
      <c r="J139" s="638">
        <f>'[1]11. Kultúra'!$AG$144</f>
        <v>0</v>
      </c>
      <c r="K139" s="639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2124260</v>
      </c>
      <c r="E140" s="264">
        <f t="shared" si="54"/>
        <v>470260</v>
      </c>
      <c r="F140" s="264">
        <f t="shared" si="54"/>
        <v>1654000</v>
      </c>
      <c r="G140" s="348">
        <f t="shared" si="54"/>
        <v>0</v>
      </c>
      <c r="H140" s="629">
        <f t="shared" si="54"/>
        <v>328228.54000000004</v>
      </c>
      <c r="I140" s="630">
        <f t="shared" si="54"/>
        <v>65430.080000000009</v>
      </c>
      <c r="J140" s="630">
        <f t="shared" si="54"/>
        <v>262798.46000000002</v>
      </c>
      <c r="K140" s="631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1103300</v>
      </c>
      <c r="E141" s="257">
        <f t="shared" si="55"/>
        <v>373300</v>
      </c>
      <c r="F141" s="257">
        <f t="shared" si="55"/>
        <v>730000</v>
      </c>
      <c r="G141" s="349">
        <f t="shared" si="55"/>
        <v>0</v>
      </c>
      <c r="H141" s="632">
        <f t="shared" si="55"/>
        <v>305798.01</v>
      </c>
      <c r="I141" s="633">
        <f t="shared" si="55"/>
        <v>42999.55</v>
      </c>
      <c r="J141" s="633">
        <f t="shared" si="55"/>
        <v>262798.46000000002</v>
      </c>
      <c r="K141" s="634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1097000</v>
      </c>
      <c r="E142" s="257">
        <f>'[1]12. Prostredie pre život'!$AC$5</f>
        <v>367000</v>
      </c>
      <c r="F142" s="257">
        <f>'[1]12. Prostredie pre život'!$AD$5</f>
        <v>730000</v>
      </c>
      <c r="G142" s="349">
        <f>'[1]12. Prostredie pre život'!$AE$5</f>
        <v>0</v>
      </c>
      <c r="H142" s="632">
        <f>SUM(I142:K142)</f>
        <v>302380.01</v>
      </c>
      <c r="I142" s="633">
        <f>'[1]12. Prostredie pre život'!$AF$5</f>
        <v>39581.550000000003</v>
      </c>
      <c r="J142" s="633">
        <f>'[1]12. Prostredie pre život'!$AG$5</f>
        <v>262798.46000000002</v>
      </c>
      <c r="K142" s="634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49">
        <f>'[1]12. Prostredie pre život'!$AE$23</f>
        <v>0</v>
      </c>
      <c r="H143" s="632">
        <f t="shared" ref="H143:H151" si="57">SUM(I143:K143)</f>
        <v>2704</v>
      </c>
      <c r="I143" s="633">
        <f>'[1]12. Prostredie pre život'!$AF$23</f>
        <v>2704</v>
      </c>
      <c r="J143" s="633">
        <f>'[1]12. Prostredie pre život'!$AG$23</f>
        <v>0</v>
      </c>
      <c r="K143" s="634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2">
        <f t="shared" si="57"/>
        <v>0</v>
      </c>
      <c r="I144" s="633">
        <f>'[1]12. Prostredie pre život'!$AF$25</f>
        <v>0</v>
      </c>
      <c r="J144" s="633">
        <f>'[1]12. Prostredie pre život'!$AG$25</f>
        <v>0</v>
      </c>
      <c r="K144" s="634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2">
        <f t="shared" si="57"/>
        <v>714</v>
      </c>
      <c r="I145" s="633">
        <f>'[1]12. Prostredie pre život'!$AF$42</f>
        <v>714</v>
      </c>
      <c r="J145" s="633">
        <f>'[1]12. Prostredie pre život'!$AG$42</f>
        <v>0</v>
      </c>
      <c r="K145" s="634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3110</v>
      </c>
      <c r="E146" s="257">
        <f>'[1]12. Prostredie pre život'!$AC$46</f>
        <v>3110</v>
      </c>
      <c r="F146" s="257">
        <f>'[1]12. Prostredie pre život'!$AD$46</f>
        <v>0</v>
      </c>
      <c r="G146" s="349">
        <f>'[1]12. Prostredie pre život'!$AE$46</f>
        <v>0</v>
      </c>
      <c r="H146" s="632">
        <f t="shared" si="57"/>
        <v>0</v>
      </c>
      <c r="I146" s="633">
        <f>'[1]12. Prostredie pre život'!$AF$46</f>
        <v>0</v>
      </c>
      <c r="J146" s="633">
        <f>'[1]12. Prostredie pre život'!$AG$46</f>
        <v>0</v>
      </c>
      <c r="K146" s="634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2">
        <f t="shared" si="57"/>
        <v>3227.2700000000004</v>
      </c>
      <c r="I147" s="633">
        <f>'[1]12. Prostredie pre život'!$AF$49</f>
        <v>3227.2700000000004</v>
      </c>
      <c r="J147" s="633">
        <f>'[1]12. Prostredie pre život'!$AG$49</f>
        <v>0</v>
      </c>
      <c r="K147" s="634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život'!$AC$69</f>
        <v>500</v>
      </c>
      <c r="F148" s="257">
        <f>'[1]12. Prostredie pre život'!$AD$69</f>
        <v>0</v>
      </c>
      <c r="G148" s="349">
        <f>'[1]12. Prostredie pre život'!$AE$69</f>
        <v>0</v>
      </c>
      <c r="H148" s="632">
        <f t="shared" si="57"/>
        <v>0</v>
      </c>
      <c r="I148" s="633">
        <f>'[1]12. Prostredie pre život'!$AF$69</f>
        <v>0</v>
      </c>
      <c r="J148" s="633">
        <f>'[1]12. Prostredie pre život'!$AG$69</f>
        <v>0</v>
      </c>
      <c r="K148" s="634">
        <f>'[1]12. Prostredie pre život'!$AH$69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956100</v>
      </c>
      <c r="E149" s="257">
        <f>'[1]12. Prostredie pre život'!$AC$71</f>
        <v>32100</v>
      </c>
      <c r="F149" s="257">
        <f>'[1]12. Prostredie pre život'!$AD$71</f>
        <v>924000</v>
      </c>
      <c r="G149" s="349">
        <f>'[1]12. Prostredie pre život'!$AE$71</f>
        <v>0</v>
      </c>
      <c r="H149" s="632">
        <f t="shared" si="57"/>
        <v>11415.94</v>
      </c>
      <c r="I149" s="633">
        <f>'[1]12. Prostredie pre život'!$AF$71</f>
        <v>11415.94</v>
      </c>
      <c r="J149" s="633">
        <f>'[1]12. Prostredie pre život'!$AG$71</f>
        <v>0</v>
      </c>
      <c r="K149" s="634">
        <f>'[1]12. Prostredie pre život'!$AH$71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38000</v>
      </c>
      <c r="E150" s="257">
        <f>'[1]12. Prostredie pre život'!$AC$75</f>
        <v>38000</v>
      </c>
      <c r="F150" s="257">
        <f>'[1]12. Prostredie pre život'!$AD$75</f>
        <v>0</v>
      </c>
      <c r="G150" s="349">
        <f>'[1]12. Prostredie pre život'!$AE$75</f>
        <v>0</v>
      </c>
      <c r="H150" s="632">
        <f t="shared" si="57"/>
        <v>7787.32</v>
      </c>
      <c r="I150" s="633">
        <f>'[1]12. Prostredie pre život'!$AF$75</f>
        <v>7787.32</v>
      </c>
      <c r="J150" s="633">
        <f>'[1]12. Prostredie pre život'!$AG$75</f>
        <v>0</v>
      </c>
      <c r="K150" s="634">
        <f>'[1]12. Prostredie pre život'!$AH$75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život'!$AC$103</f>
        <v>0</v>
      </c>
      <c r="F151" s="266">
        <f>'[1]12. Prostredie pre život'!$AD$103</f>
        <v>0</v>
      </c>
      <c r="G151" s="570">
        <f>'[1]12. Prostredie pre život'!$AE$103</f>
        <v>0</v>
      </c>
      <c r="H151" s="635">
        <f t="shared" si="57"/>
        <v>0</v>
      </c>
      <c r="I151" s="636">
        <f>'[1]12. Prostredie pre život'!$AF$103</f>
        <v>0</v>
      </c>
      <c r="J151" s="636">
        <f>'[1]12. Prostredie pre život'!$AG$103</f>
        <v>0</v>
      </c>
      <c r="K151" s="637">
        <f>'[1]12. Prostredie pre život'!$AH$103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2815380</v>
      </c>
      <c r="E152" s="264">
        <f t="shared" si="58"/>
        <v>2782230</v>
      </c>
      <c r="F152" s="264">
        <f t="shared" si="58"/>
        <v>26000</v>
      </c>
      <c r="G152" s="348">
        <f t="shared" si="58"/>
        <v>7150</v>
      </c>
      <c r="H152" s="629">
        <f t="shared" si="58"/>
        <v>881829.00999999989</v>
      </c>
      <c r="I152" s="630">
        <f t="shared" si="58"/>
        <v>865847.04999999993</v>
      </c>
      <c r="J152" s="630">
        <f t="shared" si="58"/>
        <v>15981.96</v>
      </c>
      <c r="K152" s="631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49980</v>
      </c>
      <c r="E153" s="257">
        <f t="shared" si="59"/>
        <v>49980</v>
      </c>
      <c r="F153" s="257">
        <f t="shared" si="59"/>
        <v>0</v>
      </c>
      <c r="G153" s="349">
        <f t="shared" si="59"/>
        <v>0</v>
      </c>
      <c r="H153" s="632">
        <f t="shared" si="59"/>
        <v>11124</v>
      </c>
      <c r="I153" s="633">
        <f t="shared" si="59"/>
        <v>11124</v>
      </c>
      <c r="J153" s="633">
        <f t="shared" si="59"/>
        <v>0</v>
      </c>
      <c r="K153" s="634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38980</v>
      </c>
      <c r="E154" s="257">
        <f>'[1]13. Sociálna starostlivosť'!$AC$5</f>
        <v>38980</v>
      </c>
      <c r="F154" s="257">
        <f>'[1]13. Sociálna starostlivosť'!$AD$5</f>
        <v>0</v>
      </c>
      <c r="G154" s="349">
        <f>'[1]13. Sociálna starostlivosť'!$AE$5</f>
        <v>0</v>
      </c>
      <c r="H154" s="632">
        <f>SUM(I154:K154)</f>
        <v>9744</v>
      </c>
      <c r="I154" s="633">
        <f>'[1]13. Sociálna starostlivosť'!$AF$5</f>
        <v>9744</v>
      </c>
      <c r="J154" s="633">
        <f>'[1]13. Sociálna starostlivosť'!$AG$5</f>
        <v>0</v>
      </c>
      <c r="K154" s="634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2">
        <f>SUM(I155:K155)</f>
        <v>0</v>
      </c>
      <c r="I155" s="633">
        <f>'[1]13. Sociálna starostlivosť'!$AF$8</f>
        <v>0</v>
      </c>
      <c r="J155" s="633">
        <f>'[1]13. Sociálna starostlivosť'!$AG$8</f>
        <v>0</v>
      </c>
      <c r="K155" s="634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2">
        <f>SUM(I156:K156)</f>
        <v>1380</v>
      </c>
      <c r="I156" s="633">
        <f>'[1]13. Sociálna starostlivosť'!$AF$9</f>
        <v>1380</v>
      </c>
      <c r="J156" s="633">
        <f>'[1]13. Sociálna starostlivosť'!$AG$9</f>
        <v>0</v>
      </c>
      <c r="K156" s="634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380380</v>
      </c>
      <c r="E157" s="257">
        <f t="shared" si="60"/>
        <v>364380</v>
      </c>
      <c r="F157" s="257">
        <f t="shared" si="60"/>
        <v>16000</v>
      </c>
      <c r="G157" s="349">
        <f t="shared" si="60"/>
        <v>0</v>
      </c>
      <c r="H157" s="632">
        <f t="shared" si="60"/>
        <v>110757.23999999999</v>
      </c>
      <c r="I157" s="633">
        <f t="shared" si="60"/>
        <v>94775.28</v>
      </c>
      <c r="J157" s="633">
        <f t="shared" si="60"/>
        <v>15981.96</v>
      </c>
      <c r="K157" s="634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246280</v>
      </c>
      <c r="E158" s="257">
        <f>'[1]13. Sociálna starostlivosť'!$AC$17</f>
        <v>230280</v>
      </c>
      <c r="F158" s="257">
        <f>'[1]13. Sociálna starostlivosť'!$AD$17</f>
        <v>16000</v>
      </c>
      <c r="G158" s="349">
        <f>'[1]13. Sociálna starostlivosť'!$AE$17</f>
        <v>0</v>
      </c>
      <c r="H158" s="632">
        <f>SUM(I158:K158)</f>
        <v>73551.959999999992</v>
      </c>
      <c r="I158" s="633">
        <f>'[1]13. Sociálna starostlivosť'!$AF$17</f>
        <v>57570</v>
      </c>
      <c r="J158" s="633">
        <f>'[1]13. Sociálna starostlivosť'!$AG$17</f>
        <v>15981.96</v>
      </c>
      <c r="K158" s="634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33720</v>
      </c>
      <c r="E159" s="257">
        <f>'[1]13. Sociálna starostlivosť'!$AC$21</f>
        <v>33720</v>
      </c>
      <c r="F159" s="257">
        <f>'[1]13. Sociálna starostlivosť'!$AD$21</f>
        <v>0</v>
      </c>
      <c r="G159" s="349">
        <f>'[1]13. Sociálna starostlivosť'!$AE$21</f>
        <v>0</v>
      </c>
      <c r="H159" s="632">
        <f>SUM(I159:K159)</f>
        <v>8430</v>
      </c>
      <c r="I159" s="633">
        <f>'[1]13. Sociálna starostlivosť'!$AF$21</f>
        <v>8430</v>
      </c>
      <c r="J159" s="633">
        <f>'[1]13. Sociálna starostlivosť'!$AG$21</f>
        <v>0</v>
      </c>
      <c r="K159" s="634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2">
        <f>SUM(I160:K160)</f>
        <v>0</v>
      </c>
      <c r="I160" s="633">
        <f>'[1]13. Sociálna starostlivosť'!$AF$24</f>
        <v>0</v>
      </c>
      <c r="J160" s="633">
        <f>'[1]13. Sociálna starostlivosť'!$AG$24</f>
        <v>0</v>
      </c>
      <c r="K160" s="634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100380</v>
      </c>
      <c r="E161" s="257">
        <f>'[1]13. Sociálna starostlivosť'!$AC$26</f>
        <v>100380</v>
      </c>
      <c r="F161" s="257">
        <f>'[1]13. Sociálna starostlivosť'!$AD$26</f>
        <v>0</v>
      </c>
      <c r="G161" s="349">
        <f>'[1]13. Sociálna starostlivosť'!$AE$26</f>
        <v>0</v>
      </c>
      <c r="H161" s="632">
        <f>SUM(I161:K161)</f>
        <v>28775.279999999999</v>
      </c>
      <c r="I161" s="633">
        <f>'[1]13. Sociálna starostlivosť'!$AF$26</f>
        <v>28775.279999999999</v>
      </c>
      <c r="J161" s="633">
        <f>'[1]13. Sociálna starostlivosť'!$AG$26</f>
        <v>0</v>
      </c>
      <c r="K161" s="634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1807290</v>
      </c>
      <c r="E162" s="257">
        <f t="shared" si="61"/>
        <v>1797290</v>
      </c>
      <c r="F162" s="257">
        <f t="shared" si="61"/>
        <v>10000</v>
      </c>
      <c r="G162" s="349">
        <f t="shared" si="61"/>
        <v>0</v>
      </c>
      <c r="H162" s="632">
        <f t="shared" si="61"/>
        <v>452156.93999999994</v>
      </c>
      <c r="I162" s="633">
        <f t="shared" si="61"/>
        <v>452156.93999999994</v>
      </c>
      <c r="J162" s="633">
        <f t="shared" si="61"/>
        <v>0</v>
      </c>
      <c r="K162" s="634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63280</v>
      </c>
      <c r="E163" s="257">
        <f>'[1]13. Sociálna starostlivosť'!$AC$30</f>
        <v>63280</v>
      </c>
      <c r="F163" s="257">
        <f>'[1]13. Sociálna starostlivosť'!$AD$30</f>
        <v>0</v>
      </c>
      <c r="G163" s="349">
        <f>'[1]13. Sociálna starostlivosť'!$AE$30</f>
        <v>0</v>
      </c>
      <c r="H163" s="632">
        <f>SUM(I163:K163)</f>
        <v>15820</v>
      </c>
      <c r="I163" s="633">
        <f>'[1]13. Sociálna starostlivosť'!$AF$30</f>
        <v>15820</v>
      </c>
      <c r="J163" s="633">
        <f>'[1]13. Sociálna starostlivosť'!$AG$30</f>
        <v>0</v>
      </c>
      <c r="K163" s="634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2">
        <f>SUM(I164:K164)</f>
        <v>0</v>
      </c>
      <c r="I164" s="633">
        <f>'[1]13. Sociálna starostlivosť'!$AF$33</f>
        <v>0</v>
      </c>
      <c r="J164" s="633">
        <f>'[1]13. Sociálna starostlivosť'!$AG$33</f>
        <v>0</v>
      </c>
      <c r="K164" s="634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1464620</v>
      </c>
      <c r="E165" s="257">
        <f>'[1]13. Sociálna starostlivosť'!$AC$35</f>
        <v>1454620</v>
      </c>
      <c r="F165" s="257">
        <f>'[1]13. Sociálna starostlivosť'!$AD$35</f>
        <v>10000</v>
      </c>
      <c r="G165" s="349">
        <f>'[1]13. Sociálna starostlivosť'!$AE$35</f>
        <v>0</v>
      </c>
      <c r="H165" s="632">
        <f>SUM(I165:K165)</f>
        <v>368477.33999999997</v>
      </c>
      <c r="I165" s="633">
        <f>'[1]13. Sociálna starostlivosť'!$AF$35</f>
        <v>368477.33999999997</v>
      </c>
      <c r="J165" s="633">
        <f>'[1]13. Sociálna starostlivosť'!$AG$35</f>
        <v>0</v>
      </c>
      <c r="K165" s="634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279390</v>
      </c>
      <c r="E166" s="257">
        <f>'[1]13. Sociálna starostlivosť'!$AC$50</f>
        <v>279390</v>
      </c>
      <c r="F166" s="257">
        <f>'[1]13. Sociálna starostlivosť'!$AD$50</f>
        <v>0</v>
      </c>
      <c r="G166" s="349">
        <f>'[1]13. Sociálna starostlivosť'!$AE$50</f>
        <v>0</v>
      </c>
      <c r="H166" s="632">
        <f>SUM(I166:K166)</f>
        <v>67859.600000000006</v>
      </c>
      <c r="I166" s="633">
        <f>'[1]13. Sociálna starostlivosť'!$AF$50</f>
        <v>67859.600000000006</v>
      </c>
      <c r="J166" s="633">
        <f>'[1]13. Sociálna starostlivosť'!$AG$50</f>
        <v>0</v>
      </c>
      <c r="K166" s="634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124180</v>
      </c>
      <c r="E167" s="257">
        <f t="shared" si="62"/>
        <v>124180</v>
      </c>
      <c r="F167" s="257">
        <f t="shared" si="62"/>
        <v>0</v>
      </c>
      <c r="G167" s="349">
        <f t="shared" si="62"/>
        <v>0</v>
      </c>
      <c r="H167" s="632">
        <f t="shared" si="62"/>
        <v>30889.08</v>
      </c>
      <c r="I167" s="633">
        <f t="shared" si="62"/>
        <v>30889.08</v>
      </c>
      <c r="J167" s="633">
        <f t="shared" si="62"/>
        <v>0</v>
      </c>
      <c r="K167" s="634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45660</v>
      </c>
      <c r="E168" s="257">
        <f>'[1]13. Sociálna starostlivosť'!$AC$55</f>
        <v>45660</v>
      </c>
      <c r="F168" s="257">
        <f>'[1]13. Sociálna starostlivosť'!$AD$55</f>
        <v>0</v>
      </c>
      <c r="G168" s="349">
        <f>'[1]13. Sociálna starostlivosť'!$AE$55</f>
        <v>0</v>
      </c>
      <c r="H168" s="632">
        <f>SUM(I168:K168)</f>
        <v>11356.62</v>
      </c>
      <c r="I168" s="633">
        <f>'[1]13. Sociálna starostlivosť'!$AF$55</f>
        <v>11356.62</v>
      </c>
      <c r="J168" s="633">
        <f>'[1]13. Sociálna starostlivosť'!$AG$55</f>
        <v>0</v>
      </c>
      <c r="K168" s="634">
        <f>'[1]13. Sociálna starostlivosť'!$AH$55</f>
        <v>0</v>
      </c>
    </row>
    <row r="169" spans="1:11" ht="15.75" x14ac:dyDescent="0.25">
      <c r="B169" s="269">
        <v>2</v>
      </c>
      <c r="C169" s="270" t="s">
        <v>609</v>
      </c>
      <c r="D169" s="258">
        <f>SUM(E169:G169)</f>
        <v>4520</v>
      </c>
      <c r="E169" s="257">
        <f>'[1]13. Sociálna starostlivosť'!$AC$59</f>
        <v>4520</v>
      </c>
      <c r="F169" s="257">
        <f>'[1]13. Sociálna starostlivosť'!$AD$59</f>
        <v>0</v>
      </c>
      <c r="G169" s="349">
        <f>'[1]13. Sociálna starostlivosť'!$AE$59</f>
        <v>0</v>
      </c>
      <c r="H169" s="632">
        <f>SUM(I169:K169)</f>
        <v>1130</v>
      </c>
      <c r="I169" s="633">
        <f>'[1]13. Sociálna starostlivosť'!$AF$59</f>
        <v>1130</v>
      </c>
      <c r="J169" s="633">
        <f>'[1]13. Sociálna starostlivosť'!$AG$59</f>
        <v>0</v>
      </c>
      <c r="K169" s="634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74000</v>
      </c>
      <c r="E170" s="257">
        <f>'[1]13. Sociálna starostlivosť'!$AC$62</f>
        <v>74000</v>
      </c>
      <c r="F170" s="257">
        <f>'[1]13. Sociálna starostlivosť'!$AD$62</f>
        <v>0</v>
      </c>
      <c r="G170" s="349">
        <f>'[1]13. Sociálna starostlivosť'!$AE$62</f>
        <v>0</v>
      </c>
      <c r="H170" s="632">
        <f>SUM(I170:K170)</f>
        <v>18402.46</v>
      </c>
      <c r="I170" s="633">
        <f>'[1]13. Sociálna starostlivosť'!$AF$62</f>
        <v>18402.46</v>
      </c>
      <c r="J170" s="633">
        <f>'[1]13. Sociálna starostlivosť'!$AG$62</f>
        <v>0</v>
      </c>
      <c r="K170" s="634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8020</v>
      </c>
      <c r="E171" s="257">
        <f>'[1]13. Sociálna starostlivosť'!$AC$65</f>
        <v>8020</v>
      </c>
      <c r="F171" s="257">
        <f>'[1]13. Sociálna starostlivosť'!$AD$65</f>
        <v>0</v>
      </c>
      <c r="G171" s="349">
        <f>'[1]13. Sociálna starostlivosť'!$AE$65</f>
        <v>0</v>
      </c>
      <c r="H171" s="632">
        <f>SUM(I171:K171)</f>
        <v>2004</v>
      </c>
      <c r="I171" s="633">
        <f>'[1]13. Sociálna starostlivosť'!$AF$65</f>
        <v>2004</v>
      </c>
      <c r="J171" s="633">
        <f>'[1]13. Sociálna starostlivosť'!$AG$65</f>
        <v>0</v>
      </c>
      <c r="K171" s="634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2">
        <f>SUM(I172:K172)</f>
        <v>0</v>
      </c>
      <c r="I172" s="633">
        <f>'[1]13. Sociálna starostlivosť'!$AF$67</f>
        <v>0</v>
      </c>
      <c r="J172" s="633">
        <f>'[1]13. Sociálna starostlivosť'!$AG$67</f>
        <v>0</v>
      </c>
      <c r="K172" s="634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2">
        <f t="shared" si="63"/>
        <v>0</v>
      </c>
      <c r="I173" s="633">
        <f t="shared" si="63"/>
        <v>0</v>
      </c>
      <c r="J173" s="633">
        <f t="shared" si="63"/>
        <v>0</v>
      </c>
      <c r="K173" s="634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2">
        <f>SUM(I174:K174)</f>
        <v>0</v>
      </c>
      <c r="I174" s="633">
        <f>'[1]13. Sociálna starostlivosť'!$AF$79</f>
        <v>0</v>
      </c>
      <c r="J174" s="633">
        <f>'[1]13. Sociálna starostlivosť'!$AG$79</f>
        <v>0</v>
      </c>
      <c r="K174" s="634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2">
        <f>SUM(I175:K175)</f>
        <v>0</v>
      </c>
      <c r="I175" s="633">
        <f>'[1]13. Sociálna starostlivosť'!$AF$104</f>
        <v>0</v>
      </c>
      <c r="J175" s="633">
        <f>'[1]13. Sociálna starostlivosť'!$AG$104</f>
        <v>0</v>
      </c>
      <c r="K175" s="634">
        <f>'[1]13. Sociálna starostlivosť'!$AH$104</f>
        <v>0</v>
      </c>
    </row>
    <row r="176" spans="1:11" ht="15.75" x14ac:dyDescent="0.25">
      <c r="A176" s="124"/>
      <c r="B176" s="565" t="s">
        <v>603</v>
      </c>
      <c r="C176" s="566" t="s">
        <v>394</v>
      </c>
      <c r="D176" s="258">
        <f>SUM(E176:G176)</f>
        <v>164250</v>
      </c>
      <c r="E176" s="257">
        <f>'[1]13. Sociálna starostlivosť'!$AC$106</f>
        <v>164250</v>
      </c>
      <c r="F176" s="257">
        <f>'[1]13. Sociálna starostlivosť'!$AD$106</f>
        <v>0</v>
      </c>
      <c r="G176" s="349">
        <f>'[1]13. Sociálna starostlivosť'!$AE$106</f>
        <v>0</v>
      </c>
      <c r="H176" s="632">
        <f>SUM(I176:K176)</f>
        <v>47442.75</v>
      </c>
      <c r="I176" s="633">
        <f>'[1]13. Sociálna starostlivosť'!$AF$106</f>
        <v>47442.75</v>
      </c>
      <c r="J176" s="633">
        <f>'[1]13. Sociálna starostlivosť'!$AG$106</f>
        <v>0</v>
      </c>
      <c r="K176" s="634">
        <f>'[1]13. Sociálna starostlivosť'!$AH$106</f>
        <v>0</v>
      </c>
    </row>
    <row r="177" spans="1:11" ht="16.5" thickBot="1" x14ac:dyDescent="0.3">
      <c r="A177" s="124"/>
      <c r="B177" s="283" t="s">
        <v>602</v>
      </c>
      <c r="C177" s="356" t="s">
        <v>604</v>
      </c>
      <c r="D177" s="258">
        <f>SUM(E177:G177)</f>
        <v>207150</v>
      </c>
      <c r="E177" s="257">
        <f>'[1]13. Sociálna starostlivosť'!$AC$112</f>
        <v>200000</v>
      </c>
      <c r="F177" s="257">
        <f>'[1]13. Sociálna starostlivosť'!$AD$112</f>
        <v>0</v>
      </c>
      <c r="G177" s="349">
        <f>'[1]13. Sociálna starostlivosť'!$AE$112</f>
        <v>7150</v>
      </c>
      <c r="H177" s="632">
        <f>SUM(I177:K177)</f>
        <v>227455</v>
      </c>
      <c r="I177" s="633">
        <f>'[1]13. Sociálna starostlivosť'!$AF$112</f>
        <v>227455</v>
      </c>
      <c r="J177" s="633">
        <f>'[1]13. Sociálna starostlivosť'!$AG$112</f>
        <v>0</v>
      </c>
      <c r="K177" s="634">
        <f>'[1]13. Sociálna starostlivosť'!$AH$112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844250</v>
      </c>
      <c r="E178" s="562">
        <f>'[1]14. Bývanie'!$AC$24</f>
        <v>631305</v>
      </c>
      <c r="F178" s="562">
        <f>'[1]14. Bývanie'!$AD$24</f>
        <v>0</v>
      </c>
      <c r="G178" s="569">
        <f>'[1]14. Bývanie'!$AE$24</f>
        <v>212945</v>
      </c>
      <c r="H178" s="640">
        <f>SUM(I178:K178)</f>
        <v>157926.91999999998</v>
      </c>
      <c r="I178" s="641">
        <f>'[1]14. Bývanie'!$AF$24</f>
        <v>102192.22999999998</v>
      </c>
      <c r="J178" s="641">
        <f>'[1]14. Bývanie'!$AG$24</f>
        <v>0</v>
      </c>
      <c r="K178" s="642">
        <f>'[1]14. Bývanie'!$AH$24</f>
        <v>55734.69000000001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7244530</v>
      </c>
      <c r="E179" s="264">
        <f t="shared" si="64"/>
        <v>2732180</v>
      </c>
      <c r="F179" s="264">
        <f t="shared" si="64"/>
        <v>50000</v>
      </c>
      <c r="G179" s="348">
        <f t="shared" si="64"/>
        <v>4462350</v>
      </c>
      <c r="H179" s="629">
        <f t="shared" si="64"/>
        <v>1165389.44</v>
      </c>
      <c r="I179" s="630">
        <f t="shared" si="64"/>
        <v>697569.08000000007</v>
      </c>
      <c r="J179" s="630">
        <f t="shared" si="64"/>
        <v>0</v>
      </c>
      <c r="K179" s="631">
        <f t="shared" si="64"/>
        <v>467820.36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2522180</v>
      </c>
      <c r="E180" s="257">
        <f>'[1]15. Administratíva'!$AC$4</f>
        <v>2472180</v>
      </c>
      <c r="F180" s="257">
        <f>'[1]15. Administratíva'!$AD$4</f>
        <v>50000</v>
      </c>
      <c r="G180" s="349">
        <f>'[1]15. Administratíva'!$AE$4</f>
        <v>0</v>
      </c>
      <c r="H180" s="632">
        <f>SUM(I180:K180)</f>
        <v>615353.39</v>
      </c>
      <c r="I180" s="633">
        <f>'[1]15. Administratíva'!$AF$4</f>
        <v>615353.39</v>
      </c>
      <c r="J180" s="633">
        <f>'[1]15. Administratíva'!$AG$4</f>
        <v>0</v>
      </c>
      <c r="K180" s="634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2">
        <f>SUM(I181:K181)</f>
        <v>0</v>
      </c>
      <c r="I181" s="633">
        <f>'[1]15. Administratíva'!$AF$102</f>
        <v>0</v>
      </c>
      <c r="J181" s="633">
        <f>'[1]15. Administratíva'!$AG$102</f>
        <v>0</v>
      </c>
      <c r="K181" s="634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4722350</v>
      </c>
      <c r="E182" s="343">
        <f>'[1]15. Administratíva'!$AC$103</f>
        <v>260000</v>
      </c>
      <c r="F182" s="262">
        <f>'[1]15. Administratíva'!$AD$103</f>
        <v>0</v>
      </c>
      <c r="G182" s="572">
        <f>'[1]15. Administratíva'!$AE$103</f>
        <v>4462350</v>
      </c>
      <c r="H182" s="643">
        <f>SUM(I182:K182)</f>
        <v>550036.05000000005</v>
      </c>
      <c r="I182" s="644">
        <f>'[1]15. Administratíva'!$AF$103</f>
        <v>82215.69</v>
      </c>
      <c r="J182" s="644">
        <f>'[1]15. Administratíva'!$AG$103</f>
        <v>0</v>
      </c>
      <c r="K182" s="645">
        <f>'[1]15. Administratíva'!$AH$103</f>
        <v>467820.36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D3:G4"/>
    <mergeCell ref="H3:K4"/>
    <mergeCell ref="B4:C5"/>
    <mergeCell ref="B1:K2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10" t="s">
        <v>393</v>
      </c>
      <c r="B1" s="710"/>
      <c r="C1" s="710"/>
      <c r="D1" s="710"/>
      <c r="E1" s="710"/>
      <c r="F1" s="710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6" t="s">
        <v>132</v>
      </c>
      <c r="E5" s="716"/>
      <c r="F5" s="716"/>
      <c r="G5" s="716"/>
      <c r="H5" s="717" t="s">
        <v>133</v>
      </c>
      <c r="I5" s="717"/>
      <c r="J5" s="717"/>
      <c r="K5" s="717"/>
      <c r="L5" s="711" t="s">
        <v>2</v>
      </c>
      <c r="M5" s="711"/>
      <c r="N5" s="711"/>
      <c r="O5" s="711"/>
      <c r="P5" s="711" t="s">
        <v>391</v>
      </c>
      <c r="Q5" s="711"/>
      <c r="R5" s="711"/>
      <c r="S5" s="711"/>
      <c r="T5" s="711" t="s">
        <v>387</v>
      </c>
      <c r="U5" s="711"/>
      <c r="V5" s="711"/>
      <c r="W5" s="711"/>
    </row>
    <row r="6" spans="1:23" ht="12.75" customHeight="1" thickBot="1" x14ac:dyDescent="0.25">
      <c r="A6" s="61"/>
      <c r="B6" s="713" t="s">
        <v>134</v>
      </c>
      <c r="C6" s="713"/>
      <c r="D6" s="129" t="s">
        <v>135</v>
      </c>
      <c r="E6" s="714" t="s">
        <v>136</v>
      </c>
      <c r="F6" s="714"/>
      <c r="G6" s="714"/>
      <c r="H6" s="129" t="s">
        <v>135</v>
      </c>
      <c r="I6" s="715" t="s">
        <v>137</v>
      </c>
      <c r="J6" s="715"/>
      <c r="K6" s="715"/>
      <c r="L6" s="130" t="s">
        <v>135</v>
      </c>
      <c r="M6" s="712" t="s">
        <v>138</v>
      </c>
      <c r="N6" s="712"/>
      <c r="O6" s="712"/>
      <c r="P6" s="130" t="s">
        <v>135</v>
      </c>
      <c r="Q6" s="712" t="s">
        <v>138</v>
      </c>
      <c r="R6" s="712"/>
      <c r="S6" s="712"/>
      <c r="T6" s="130" t="s">
        <v>135</v>
      </c>
      <c r="U6" s="712" t="s">
        <v>139</v>
      </c>
      <c r="V6" s="712"/>
      <c r="W6" s="712"/>
    </row>
    <row r="7" spans="1:23" ht="24.75" thickBot="1" x14ac:dyDescent="0.25">
      <c r="A7" s="61"/>
      <c r="B7" s="713"/>
      <c r="C7" s="713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'[2]1.Plánovanie, manažment a kontr'!#REF!</f>
        <v>#REF!</v>
      </c>
      <c r="N12" s="73" t="e">
        <f>'[2]1.Plánovanie, manažment a kontr'!#REF!</f>
        <v>#REF!</v>
      </c>
      <c r="O12" s="75" t="e">
        <f>'[2]1.Plánovanie,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'[2]1.Plánovanie, manažment a kontr'!$H$5</f>
        <v>39379</v>
      </c>
      <c r="V12" s="73">
        <f>'[2]1.Plánovanie, manažment a kontr'!$I$5</f>
        <v>0</v>
      </c>
      <c r="W12" s="75">
        <f>'[2]1.Plánovanie,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'[2]1.Plánovanie, manažment a kontr'!#REF!</f>
        <v>#REF!</v>
      </c>
      <c r="N13" s="73" t="e">
        <f>'[2]1.Plánovanie, manažment a kontr'!#REF!</f>
        <v>#REF!</v>
      </c>
      <c r="O13" s="75" t="e">
        <f>'[2]1.Plánovanie,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'[2]1.Plánovanie, manažment a kontr'!$H$16</f>
        <v>26321</v>
      </c>
      <c r="V13" s="73">
        <f>'[2]1.Plánovanie, manažment a kontr'!$I$16</f>
        <v>0</v>
      </c>
      <c r="W13" s="75">
        <f>'[2]1.Plánovanie,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'[2]1.Plánovanie, manažment a kontr'!#REF!</f>
        <v>#REF!</v>
      </c>
      <c r="N14" s="73" t="e">
        <f>'[2]1.Plánovanie, manažment a kontr'!#REF!</f>
        <v>#REF!</v>
      </c>
      <c r="O14" s="75" t="e">
        <f>'[2]1.Plánovanie,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'[2]1.Plánovanie, manažment a kontr'!$H$27</f>
        <v>34932</v>
      </c>
      <c r="V14" s="73">
        <f>'[2]1.Plánovanie, manažment a kontr'!$I$27</f>
        <v>0</v>
      </c>
      <c r="W14" s="75">
        <f>'[2]1.Plánovanie,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'[2]1.Plánovanie, manažment a kontr'!#REF!</f>
        <v>#REF!</v>
      </c>
      <c r="N15" s="73" t="e">
        <f>'[2]1.Plánovanie, manažment a kontr'!#REF!</f>
        <v>#REF!</v>
      </c>
      <c r="O15" s="75" t="e">
        <f>'[2]1.Plánovanie,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'[2]1.Plánovanie, manažment a kontr'!$H$31</f>
        <v>0</v>
      </c>
      <c r="V15" s="73">
        <f>'[2]1.Plánovanie, manažment a kontr'!$I$31</f>
        <v>0</v>
      </c>
      <c r="W15" s="75">
        <f>'[2]1.Plánovanie,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'[2]1.Plánovanie, manažment a kontr'!#REF!</f>
        <v>#REF!</v>
      </c>
      <c r="N17" s="73" t="e">
        <f>'[2]1.Plánovanie, manažment a kontr'!#REF!</f>
        <v>#REF!</v>
      </c>
      <c r="O17" s="75" t="e">
        <f>'[2]1.Plánovanie,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'[2]1.Plánovanie, manažment a kontr'!$H$35</f>
        <v>2046</v>
      </c>
      <c r="V17" s="73">
        <f>'[2]1.Plánovanie, manažment a kontr'!$I$35</f>
        <v>0</v>
      </c>
      <c r="W17" s="75">
        <f>'[2]1.Plánovanie,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'[2]1.Plánovanie, manažment a kontr'!#REF!</f>
        <v>#REF!</v>
      </c>
      <c r="N18" s="73" t="e">
        <f>'[2]1.Plánovanie, manažment a kontr'!#REF!</f>
        <v>#REF!</v>
      </c>
      <c r="O18" s="75" t="e">
        <f>'[2]1.Plánovanie,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'[2]1.Plánovanie, manažment a kontr'!$H$47</f>
        <v>10904</v>
      </c>
      <c r="V18" s="73">
        <f>'[2]1.Plánovanie, manažment a kontr'!$I$47</f>
        <v>0</v>
      </c>
      <c r="W18" s="75">
        <f>'[2]1.Plánovanie,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'[2]1.Plánovanie, manažment a kontr'!#REF!</f>
        <v>#REF!</v>
      </c>
      <c r="N19" s="73" t="e">
        <f>'[2]1.Plánovanie, manažment a kontr'!#REF!</f>
        <v>#REF!</v>
      </c>
      <c r="O19" s="75" t="e">
        <f>'[2]1.Plánovanie,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'[2]1.Plánovanie, manažment a kontr'!$H$50</f>
        <v>9650</v>
      </c>
      <c r="V19" s="73">
        <f>'[2]1.Plánovanie, manažment a kontr'!$I$50</f>
        <v>22568</v>
      </c>
      <c r="W19" s="75">
        <f>'[2]1.Plánovanie,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'[2]1.Plánovanie, manažment a kontr'!#REF!</f>
        <v>#REF!</v>
      </c>
      <c r="N20" s="172" t="e">
        <f>'[2]1.Plánovanie, manažment a kontr'!#REF!</f>
        <v>#REF!</v>
      </c>
      <c r="O20" s="174" t="e">
        <f>'[2]1.Plánovanie,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'[2]1.Plánovanie, manažment a kontr'!$H$62</f>
        <v>44354</v>
      </c>
      <c r="V20" s="172">
        <f>'[2]1.Plánovanie, manažment a kontr'!$I$62</f>
        <v>0</v>
      </c>
      <c r="W20" s="174">
        <f>'[2]1.Plánovanie,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'[2]1.Plánovanie, manažment a kontr'!#REF!</f>
        <v>#REF!</v>
      </c>
      <c r="N21" s="172" t="e">
        <f>'[2]1.Plánovanie, manažment a kontr'!#REF!</f>
        <v>#REF!</v>
      </c>
      <c r="O21" s="174" t="e">
        <f>'[2]1.Plánovanie,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'[2]1.Plánovanie, manažment a kontr'!$H$72</f>
        <v>3600</v>
      </c>
      <c r="V21" s="172">
        <f>'[2]1.Plánovanie, manažment a kontr'!$I$72</f>
        <v>0</v>
      </c>
      <c r="W21" s="174">
        <f>'[2]1.Plánovanie,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'[2]1.Plánovanie, manažment a kontr'!#REF!</f>
        <v>#REF!</v>
      </c>
      <c r="N22" s="172" t="e">
        <f>'[2]1.Plánovanie, manažment a kontr'!#REF!</f>
        <v>#REF!</v>
      </c>
      <c r="O22" s="174" t="e">
        <f>'[2]1.Plánovanie,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'[2]1.Plánovanie, manažment a kontr'!$H$75</f>
        <v>8366</v>
      </c>
      <c r="V22" s="172">
        <f>'[2]1.Plánovanie, manažment a kontr'!$I$75</f>
        <v>0</v>
      </c>
      <c r="W22" s="174">
        <f>'[2]1.Plánovanie,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'[2]1.Plánovanie, manažment a kontr'!#REF!</f>
        <v>#REF!</v>
      </c>
      <c r="N23" s="181" t="e">
        <f>'[2]1.Plánovanie, manažment a kontr'!#REF!</f>
        <v>#REF!</v>
      </c>
      <c r="O23" s="182" t="e">
        <f>'[2]1.Plánovanie,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'[2]1.Plánovanie, manažment a kontr'!$H$79</f>
        <v>0</v>
      </c>
      <c r="V23" s="181">
        <f>'[2]1.Plánovanie, manažment a kontr'!$I$79</f>
        <v>0</v>
      </c>
      <c r="W23" s="182">
        <f>'[2]1.Plánovanie,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'[2]2. Propagácia a marketing'!#REF!</f>
        <v>#REF!</v>
      </c>
      <c r="G26" s="74" t="e">
        <f>'[2]2.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'[2]2. Propagácia a marketing'!#REF!</f>
        <v>#REF!</v>
      </c>
      <c r="K26" s="75" t="e">
        <f>'[2]2. Propagácia a marketing'!#REF!</f>
        <v>#REF!</v>
      </c>
      <c r="L26" s="76" t="e">
        <f t="shared" ref="L26:L33" si="11">SUM(M26:O26)</f>
        <v>#REF!</v>
      </c>
      <c r="M26" s="73" t="e">
        <f>'[2]2. Propagácia a marketing'!#REF!</f>
        <v>#REF!</v>
      </c>
      <c r="N26" s="73" t="e">
        <f>'[2]2. Propagácia a marketing'!#REF!</f>
        <v>#REF!</v>
      </c>
      <c r="O26" s="75" t="e">
        <f>'[2]2.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'[2]2. Propagácia a marketing'!$H$5</f>
        <v>130</v>
      </c>
      <c r="V26" s="73">
        <f>'[2]2. Propagácia a marketing'!$I$5</f>
        <v>0</v>
      </c>
      <c r="W26" s="75">
        <f>'[2]2.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'[2]2. Propagácia a marketing'!#REF!</f>
        <v>#REF!</v>
      </c>
      <c r="G27" s="74" t="e">
        <f>'[2]2. Propagácia a marketing'!#REF!</f>
        <v>#REF!</v>
      </c>
      <c r="H27" s="72" t="e">
        <f t="shared" si="10"/>
        <v>#REF!</v>
      </c>
      <c r="I27" s="73">
        <v>239</v>
      </c>
      <c r="J27" s="73" t="e">
        <f>'[2]2. Propagácia a marketing'!#REF!</f>
        <v>#REF!</v>
      </c>
      <c r="K27" s="75" t="e">
        <f>'[2]2. Propagácia a marketing'!#REF!</f>
        <v>#REF!</v>
      </c>
      <c r="L27" s="76" t="e">
        <f t="shared" si="11"/>
        <v>#REF!</v>
      </c>
      <c r="M27" s="73" t="e">
        <f>'[2]2. Propagácia a marketing'!#REF!</f>
        <v>#REF!</v>
      </c>
      <c r="N27" s="73" t="e">
        <f>'[2]2. Propagácia a marketing'!#REF!</f>
        <v>#REF!</v>
      </c>
      <c r="O27" s="75" t="e">
        <f>'[2]2.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'[2]2. Propagácia a marketing'!$H$7</f>
        <v>1000</v>
      </c>
      <c r="V27" s="73">
        <f>'[2]2. Propagácia a marketing'!$I$7</f>
        <v>0</v>
      </c>
      <c r="W27" s="75">
        <f>'[2]2.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'[2]2. Propagácia a marketing'!#REF!</f>
        <v>#REF!</v>
      </c>
      <c r="G28" s="74" t="e">
        <f>'[2]2. Propagácia a marketing'!#REF!</f>
        <v>#REF!</v>
      </c>
      <c r="H28" s="72" t="e">
        <f t="shared" si="10"/>
        <v>#REF!</v>
      </c>
      <c r="I28" s="73">
        <v>1669</v>
      </c>
      <c r="J28" s="73" t="e">
        <f>'[2]2. Propagácia a marketing'!#REF!</f>
        <v>#REF!</v>
      </c>
      <c r="K28" s="75" t="e">
        <f>'[2]2. Propagácia a marketing'!#REF!</f>
        <v>#REF!</v>
      </c>
      <c r="L28" s="76" t="e">
        <f t="shared" si="11"/>
        <v>#REF!</v>
      </c>
      <c r="M28" s="73" t="e">
        <f>'[2]2. Propagácia a marketing'!#REF!</f>
        <v>#REF!</v>
      </c>
      <c r="N28" s="73" t="e">
        <f>'[2]2. Propagácia a marketing'!#REF!</f>
        <v>#REF!</v>
      </c>
      <c r="O28" s="75" t="e">
        <f>'[2]2.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'[2]2. Propagácia a marketing'!$H$11</f>
        <v>5765</v>
      </c>
      <c r="V28" s="73">
        <f>'[2]2. Propagácia a marketing'!$I$11</f>
        <v>0</v>
      </c>
      <c r="W28" s="75">
        <f>'[2]2.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'[2]2. Propagácia a marketing'!#REF!</f>
        <v>#REF!</v>
      </c>
      <c r="G29" s="74" t="e">
        <f>'[2]2. Propagácia a marketing'!#REF!</f>
        <v>#REF!</v>
      </c>
      <c r="H29" s="72" t="e">
        <f t="shared" si="10"/>
        <v>#REF!</v>
      </c>
      <c r="I29" s="73">
        <v>2024</v>
      </c>
      <c r="J29" s="73" t="e">
        <f>'[2]2. Propagácia a marketing'!#REF!</f>
        <v>#REF!</v>
      </c>
      <c r="K29" s="75" t="e">
        <f>'[2]2. Propagácia a marketing'!#REF!</f>
        <v>#REF!</v>
      </c>
      <c r="L29" s="76" t="e">
        <f t="shared" si="11"/>
        <v>#REF!</v>
      </c>
      <c r="M29" s="73" t="e">
        <f>'[2]2. Propagácia a marketing'!#REF!</f>
        <v>#REF!</v>
      </c>
      <c r="N29" s="73" t="e">
        <f>'[2]2. Propagácia a marketing'!#REF!</f>
        <v>#REF!</v>
      </c>
      <c r="O29" s="75" t="e">
        <f>'[2]2.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'[2]2. Propagácia a marketing'!$H$19</f>
        <v>1000</v>
      </c>
      <c r="V29" s="73">
        <f>'[2]2. Propagácia a marketing'!$I$19</f>
        <v>0</v>
      </c>
      <c r="W29" s="75">
        <f>'[2]2.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'[2]2. Propagácia a marketing'!#REF!</f>
        <v>#REF!</v>
      </c>
      <c r="G30" s="74" t="e">
        <f>'[2]2. Propagácia a marketing'!#REF!</f>
        <v>#REF!</v>
      </c>
      <c r="H30" s="72" t="e">
        <f t="shared" si="10"/>
        <v>#REF!</v>
      </c>
      <c r="I30" s="73">
        <v>764</v>
      </c>
      <c r="J30" s="73" t="e">
        <f>'[2]2. Propagácia a marketing'!#REF!</f>
        <v>#REF!</v>
      </c>
      <c r="K30" s="75" t="e">
        <f>'[2]2. Propagácia a marketing'!#REF!</f>
        <v>#REF!</v>
      </c>
      <c r="L30" s="76" t="e">
        <f t="shared" si="11"/>
        <v>#REF!</v>
      </c>
      <c r="M30" s="73" t="e">
        <f>'[2]2. Propagácia a marketing'!#REF!</f>
        <v>#REF!</v>
      </c>
      <c r="N30" s="73" t="e">
        <f>'[2]2. Propagácia a marketing'!#REF!</f>
        <v>#REF!</v>
      </c>
      <c r="O30" s="75" t="e">
        <f>'[2]2.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'[2]2. Propagácia a marketing'!$H$21</f>
        <v>0</v>
      </c>
      <c r="V30" s="73">
        <f>'[2]2. Propagácia a marketing'!$I$21</f>
        <v>0</v>
      </c>
      <c r="W30" s="75">
        <f>'[2]2.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'[2]2. Propagácia a marketing'!#REF!</f>
        <v>#REF!</v>
      </c>
      <c r="G31" s="74" t="e">
        <f>'[2]2. Propagácia a marketing'!#REF!</f>
        <v>#REF!</v>
      </c>
      <c r="H31" s="72" t="e">
        <f t="shared" si="10"/>
        <v>#REF!</v>
      </c>
      <c r="I31" s="73">
        <v>1363</v>
      </c>
      <c r="J31" s="73" t="e">
        <f>'[2]2. Propagácia a marketing'!#REF!</f>
        <v>#REF!</v>
      </c>
      <c r="K31" s="75" t="e">
        <f>'[2]2. Propagácia a marketing'!#REF!</f>
        <v>#REF!</v>
      </c>
      <c r="L31" s="76" t="e">
        <f t="shared" si="11"/>
        <v>#REF!</v>
      </c>
      <c r="M31" s="73" t="e">
        <f>'[2]2. Propagácia a marketing'!#REF!</f>
        <v>#REF!</v>
      </c>
      <c r="N31" s="73" t="e">
        <f>'[2]2. Propagácia a marketing'!#REF!</f>
        <v>#REF!</v>
      </c>
      <c r="O31" s="75" t="e">
        <f>'[2]2.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'[2]2. Propagácia a marketing'!$H$24</f>
        <v>0</v>
      </c>
      <c r="V31" s="73">
        <f>'[2]2. Propagácia a marketing'!$I$24</f>
        <v>0</v>
      </c>
      <c r="W31" s="75">
        <f>'[2]2.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'[2]2. Propagácia a marketing'!#REF!</f>
        <v>#REF!</v>
      </c>
      <c r="G32" s="74" t="e">
        <f>'[2]2. Propagácia a marketing'!#REF!</f>
        <v>#REF!</v>
      </c>
      <c r="H32" s="72" t="e">
        <f t="shared" si="10"/>
        <v>#REF!</v>
      </c>
      <c r="I32" s="73">
        <v>1530</v>
      </c>
      <c r="J32" s="73" t="e">
        <f>'[2]2. Propagácia a marketing'!#REF!</f>
        <v>#REF!</v>
      </c>
      <c r="K32" s="75" t="e">
        <f>'[2]2. Propagácia a marketing'!#REF!</f>
        <v>#REF!</v>
      </c>
      <c r="L32" s="76" t="e">
        <f t="shared" si="11"/>
        <v>#REF!</v>
      </c>
      <c r="M32" s="73" t="e">
        <f>'[2]2. Propagácia a marketing'!#REF!</f>
        <v>#REF!</v>
      </c>
      <c r="N32" s="73" t="e">
        <f>'[2]2. Propagácia a marketing'!#REF!</f>
        <v>#REF!</v>
      </c>
      <c r="O32" s="75" t="e">
        <f>'[2]2.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'[2]2. Propagácia a marketing'!$H$26</f>
        <v>1480</v>
      </c>
      <c r="V32" s="73">
        <f>'[2]2. Propagácia a marketing'!$I$26</f>
        <v>0</v>
      </c>
      <c r="W32" s="75">
        <f>'[2]2.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'[2]2. Propagácia a marketing'!#REF!</f>
        <v>#REF!</v>
      </c>
      <c r="G33" s="74" t="e">
        <f>'[2]2. Propagácia a marketing'!#REF!</f>
        <v>#REF!</v>
      </c>
      <c r="H33" s="72" t="e">
        <f t="shared" si="10"/>
        <v>#REF!</v>
      </c>
      <c r="I33" s="73">
        <v>0</v>
      </c>
      <c r="J33" s="73" t="e">
        <f>'[2]2. Propagácia a marketing'!#REF!</f>
        <v>#REF!</v>
      </c>
      <c r="K33" s="75" t="e">
        <f>'[2]2. Propagácia a marketing'!#REF!</f>
        <v>#REF!</v>
      </c>
      <c r="L33" s="76" t="e">
        <f t="shared" si="11"/>
        <v>#REF!</v>
      </c>
      <c r="M33" s="73" t="e">
        <f>'[2]2. Propagácia a marketing'!#REF!</f>
        <v>#REF!</v>
      </c>
      <c r="N33" s="73" t="e">
        <f>'[2]2. Propagácia a marketing'!#REF!</f>
        <v>#REF!</v>
      </c>
      <c r="O33" s="75" t="e">
        <f>'[2]2.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'[2]2. Propagácia a marketing'!$H$28</f>
        <v>0</v>
      </c>
      <c r="V33" s="73">
        <f>'[2]2. Propagácia a marketing'!$I$28</f>
        <v>0</v>
      </c>
      <c r="W33" s="75">
        <f>'[2]2.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'[2]2. Propagácia a marketing'!#REF!</f>
        <v>#REF!</v>
      </c>
      <c r="G35" s="74" t="e">
        <f>'[2]2. Propagácia a marketing'!#REF!</f>
        <v>#REF!</v>
      </c>
      <c r="H35" s="72" t="e">
        <f>SUM(I35:K35)</f>
        <v>#REF!</v>
      </c>
      <c r="I35" s="73">
        <v>9757</v>
      </c>
      <c r="J35" s="73" t="e">
        <f>'[2]2. Propagácia a marketing'!#REF!</f>
        <v>#REF!</v>
      </c>
      <c r="K35" s="75" t="e">
        <f>'[2]2. Propagácia a marketing'!#REF!</f>
        <v>#REF!</v>
      </c>
      <c r="L35" s="76" t="e">
        <f>SUM(M35:O35)</f>
        <v>#REF!</v>
      </c>
      <c r="M35" s="73" t="e">
        <f>'[2]2. Propagácia a marketing'!#REF!</f>
        <v>#REF!</v>
      </c>
      <c r="N35" s="73" t="e">
        <f>'[2]2. Propagácia a marketing'!#REF!</f>
        <v>#REF!</v>
      </c>
      <c r="O35" s="75" t="e">
        <f>'[2]2.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'[2]2. Propagácia a marketing'!$H$32</f>
        <v>3580</v>
      </c>
      <c r="V35" s="73">
        <f>'[2]2. Propagácia a marketing'!$I$32</f>
        <v>0</v>
      </c>
      <c r="W35" s="75">
        <f>'[2]2.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'[2]2. Propagácia a marketing'!#REF!</f>
        <v>#REF!</v>
      </c>
      <c r="G36" s="74" t="e">
        <f>'[2]2. Propagácia a marketing'!#REF!</f>
        <v>#REF!</v>
      </c>
      <c r="H36" s="72" t="e">
        <f>SUM(I36:K36)</f>
        <v>#REF!</v>
      </c>
      <c r="I36" s="73">
        <v>1807</v>
      </c>
      <c r="J36" s="73" t="e">
        <f>'[2]2. Propagácia a marketing'!#REF!</f>
        <v>#REF!</v>
      </c>
      <c r="K36" s="75" t="e">
        <f>'[2]2. Propagácia a marketing'!#REF!</f>
        <v>#REF!</v>
      </c>
      <c r="L36" s="76" t="e">
        <f>SUM(M36:O36)</f>
        <v>#REF!</v>
      </c>
      <c r="M36" s="73" t="e">
        <f>'[2]2. Propagácia a marketing'!#REF!</f>
        <v>#REF!</v>
      </c>
      <c r="N36" s="73" t="e">
        <f>'[2]2. Propagácia a marketing'!#REF!</f>
        <v>#REF!</v>
      </c>
      <c r="O36" s="75" t="e">
        <f>'[2]2.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'[2]2. Propagácia a marketing'!$H$54</f>
        <v>570</v>
      </c>
      <c r="V36" s="73" t="e">
        <f>'[2]2. Propagácia a marketing'!$I$54</f>
        <v>#REF!</v>
      </c>
      <c r="W36" s="75" t="e">
        <f>'[2]2.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'[2]2. Propagácia a marketing'!#REF!</f>
        <v>#REF!</v>
      </c>
      <c r="G37" s="180" t="e">
        <f>'[2]2. Propagácia a marketing'!#REF!</f>
        <v>#REF!</v>
      </c>
      <c r="H37" s="186" t="e">
        <f>SUM(I37:K37)</f>
        <v>#REF!</v>
      </c>
      <c r="I37" s="181">
        <v>4354</v>
      </c>
      <c r="J37" s="181" t="e">
        <f>'[2]2. Propagácia a marketing'!#REF!</f>
        <v>#REF!</v>
      </c>
      <c r="K37" s="182" t="e">
        <f>'[2]2. Propagácia a marketing'!#REF!</f>
        <v>#REF!</v>
      </c>
      <c r="L37" s="187" t="e">
        <f>SUM(M37:O37)</f>
        <v>#REF!</v>
      </c>
      <c r="M37" s="179" t="e">
        <f>'[2]2. Propagácia a marketing'!#REF!</f>
        <v>#REF!</v>
      </c>
      <c r="N37" s="179" t="e">
        <f>'[2]2. Propagácia a marketing'!#REF!</f>
        <v>#REF!</v>
      </c>
      <c r="O37" s="188" t="e">
        <f>'[2]2.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'[2]2. Propagácia a marketing'!$H$60</f>
        <v>1000</v>
      </c>
      <c r="V37" s="179" t="e">
        <f>'[2]2. Propagácia a marketing'!$I$60</f>
        <v>#REF!</v>
      </c>
      <c r="W37" s="188" t="e">
        <f>'[2]2.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'[2]3.Interné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'[2]3.Interné služby'!#REF!</f>
        <v>#REF!</v>
      </c>
      <c r="L39" s="175" t="e">
        <f>SUM(M39:O39)</f>
        <v>#REF!</v>
      </c>
      <c r="M39" s="172" t="e">
        <f>'[2]3.Interné služby'!#REF!</f>
        <v>#REF!</v>
      </c>
      <c r="N39" s="172" t="e">
        <f>'[2]3.Interné služby'!#REF!</f>
        <v>#REF!</v>
      </c>
      <c r="O39" s="174" t="e">
        <f>'[2]3.Interné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'[2]3.Interné služby'!$H$4</f>
        <v>46864</v>
      </c>
      <c r="V39" s="172">
        <f>'[2]3.Interné služby'!$I$4</f>
        <v>34000</v>
      </c>
      <c r="W39" s="174">
        <f>'[2]3.Interné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'[2]3.Interné služby'!#REF!</f>
        <v>#REF!</v>
      </c>
      <c r="G40" s="173" t="e">
        <f>'[2]3.Interné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'[2]3.Interné služby'!#REF!</f>
        <v>#REF!</v>
      </c>
      <c r="L40" s="175" t="e">
        <f>SUM(M40:O40)</f>
        <v>#REF!</v>
      </c>
      <c r="M40" s="172">
        <v>30256</v>
      </c>
      <c r="N40" s="172" t="e">
        <f>'[2]3.Interné služby'!#REF!</f>
        <v>#REF!</v>
      </c>
      <c r="O40" s="174" t="e">
        <f>'[2]3.Interné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'[2]3.Interné služby'!$H$31</f>
        <v>10900</v>
      </c>
      <c r="V40" s="172">
        <f>'[2]3.Interné služby'!$I$31</f>
        <v>0</v>
      </c>
      <c r="W40" s="174">
        <f>'[2]3.Interné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'[2]3.Interné služby'!#REF!</f>
        <v>#REF!</v>
      </c>
      <c r="G42" s="74" t="e">
        <f>'[2]3.Interné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'[2]3.Interné služby'!#REF!</f>
        <v>#REF!</v>
      </c>
      <c r="L42" s="76" t="e">
        <f t="shared" ref="L42:L47" si="18">SUM(M42:O42)</f>
        <v>#REF!</v>
      </c>
      <c r="M42" s="73" t="e">
        <f>'[2]3.Interné služby'!#REF!</f>
        <v>#REF!</v>
      </c>
      <c r="N42" s="73" t="e">
        <f>'[2]3.Interné služby'!#REF!</f>
        <v>#REF!</v>
      </c>
      <c r="O42" s="75" t="e">
        <f>'[2]3.Interné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'[2]3.Interné služby'!$H$37</f>
        <v>3250</v>
      </c>
      <c r="V42" s="73">
        <f>'[2]3.Interné služby'!$I$37</f>
        <v>0</v>
      </c>
      <c r="W42" s="75">
        <f>'[2]3.Interné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'[2]3.Interné služby'!#REF!</f>
        <v>#REF!</v>
      </c>
      <c r="G43" s="74" t="e">
        <f>'[2]3.Interné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'[2]3.Interné služby'!#REF!</f>
        <v>#REF!</v>
      </c>
      <c r="L43" s="76" t="e">
        <f t="shared" si="18"/>
        <v>#REF!</v>
      </c>
      <c r="M43" s="73">
        <v>800</v>
      </c>
      <c r="N43" s="73" t="e">
        <f>'[2]3.Interné služby'!#REF!</f>
        <v>#REF!</v>
      </c>
      <c r="O43" s="75" t="e">
        <f>'[2]3.Interné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'[2]3.Interné služby'!$H$43</f>
        <v>500</v>
      </c>
      <c r="V43" s="73">
        <f>'[2]3.Interné služby'!$I$43</f>
        <v>0</v>
      </c>
      <c r="W43" s="75">
        <f>'[2]3.Interné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'[2]3.Interné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'[2]3.Interné služby'!#REF!</f>
        <v>#REF!</v>
      </c>
      <c r="L44" s="76" t="e">
        <f t="shared" si="18"/>
        <v>#REF!</v>
      </c>
      <c r="M44" s="73" t="e">
        <f>'[2]3.Interné služby'!#REF!</f>
        <v>#REF!</v>
      </c>
      <c r="N44" s="73">
        <v>20700</v>
      </c>
      <c r="O44" s="75" t="e">
        <f>'[2]3.Interné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'[3]3.Interné služby'!$Q$19</f>
        <v>5000</v>
      </c>
      <c r="V44" s="73">
        <f>'[2]3.Interné služby'!$I$47</f>
        <v>0</v>
      </c>
      <c r="W44" s="75">
        <f>'[2]3.Interné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'[2]3.Interné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'[2]3.Interné služby'!#REF!</f>
        <v>#REF!</v>
      </c>
      <c r="L45" s="76" t="e">
        <f t="shared" si="18"/>
        <v>#REF!</v>
      </c>
      <c r="M45" s="73" t="e">
        <f>'[2]3.Interné služby'!#REF!</f>
        <v>#REF!</v>
      </c>
      <c r="N45" s="73" t="e">
        <f>'[2]3.Interné služby'!#REF!</f>
        <v>#REF!</v>
      </c>
      <c r="O45" s="75" t="e">
        <f>'[2]3.Interné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'[2]3.Interné služby'!$H$99</f>
        <v>4000</v>
      </c>
      <c r="V45" s="73" t="e">
        <f>'[2]3.Interné služby'!$I$99</f>
        <v>#REF!</v>
      </c>
      <c r="W45" s="75" t="e">
        <f>'[2]3.Interné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'[2]3.Interné služby'!#REF!</f>
        <v>#REF!</v>
      </c>
      <c r="G46" s="173" t="e">
        <f>'[2]3.Interné služby'!#REF!</f>
        <v>#REF!</v>
      </c>
      <c r="H46" s="171" t="e">
        <f t="shared" si="17"/>
        <v>#REF!</v>
      </c>
      <c r="I46" s="172">
        <v>2400</v>
      </c>
      <c r="J46" s="172" t="e">
        <f>'[2]3.Interné služby'!#REF!</f>
        <v>#REF!</v>
      </c>
      <c r="K46" s="174" t="e">
        <f>'[2]3.Interné služby'!#REF!</f>
        <v>#REF!</v>
      </c>
      <c r="L46" s="175" t="e">
        <f t="shared" si="18"/>
        <v>#REF!</v>
      </c>
      <c r="M46" s="172">
        <v>3900</v>
      </c>
      <c r="N46" s="172" t="e">
        <f>'[2]3.Interné služby'!#REF!</f>
        <v>#REF!</v>
      </c>
      <c r="O46" s="174" t="e">
        <f>'[2]3.Interné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'[2]3.Interné služby'!$H$101</f>
        <v>3700</v>
      </c>
      <c r="V46" s="172" t="e">
        <f>'[2]3.Interné služby'!$I$102</f>
        <v>#REF!</v>
      </c>
      <c r="W46" s="174" t="e">
        <f>'[2]3.Interné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'[2]3.Interné služby'!#REF!</f>
        <v>#REF!</v>
      </c>
      <c r="G47" s="180" t="e">
        <f>'[2]3.Interné služby'!#REF!</f>
        <v>#REF!</v>
      </c>
      <c r="H47" s="186" t="e">
        <f t="shared" si="17"/>
        <v>#REF!</v>
      </c>
      <c r="I47" s="181">
        <v>1630</v>
      </c>
      <c r="J47" s="181" t="e">
        <f>'[2]3.Interné služby'!#REF!</f>
        <v>#REF!</v>
      </c>
      <c r="K47" s="182" t="e">
        <f>'[2]3.Interné služby'!#REF!</f>
        <v>#REF!</v>
      </c>
      <c r="L47" s="187" t="e">
        <f t="shared" si="18"/>
        <v>#REF!</v>
      </c>
      <c r="M47" s="179" t="e">
        <f>'[2]3.Interné služby'!#REF!</f>
        <v>#REF!</v>
      </c>
      <c r="N47" s="179" t="e">
        <f>'[2]3.Interné služby'!#REF!</f>
        <v>#REF!</v>
      </c>
      <c r="O47" s="188" t="e">
        <f>'[2]3.Interné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'[2]3.Interné služby'!$H$108</f>
        <v>1200</v>
      </c>
      <c r="V47" s="179" t="e">
        <f>'[2]3.Interné služby'!$I$108</f>
        <v>#REF!</v>
      </c>
      <c r="W47" s="188" t="e">
        <f>'[2]3.Interné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'[2]4.Služby občanov'!#REF!</f>
        <v>#REF!</v>
      </c>
      <c r="G49" s="173" t="e">
        <f>'[2]4.Služby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'[2]4.Služby občanov'!#REF!</f>
        <v>#REF!</v>
      </c>
      <c r="L49" s="175" t="e">
        <f>SUM(M49:O49)</f>
        <v>#REF!</v>
      </c>
      <c r="M49" s="172" t="e">
        <f>'[2]4.Služby občanov'!#REF!</f>
        <v>#REF!</v>
      </c>
      <c r="N49" s="172" t="e">
        <f>'[2]4.Služby občanov'!#REF!</f>
        <v>#REF!</v>
      </c>
      <c r="O49" s="174" t="e">
        <f>'[2]4.Služby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'[2]4.Služby občanov'!$H$4</f>
        <v>15600</v>
      </c>
      <c r="V49" s="172">
        <f>'[2]4.Služby občanov'!$I$4</f>
        <v>0</v>
      </c>
      <c r="W49" s="174">
        <f>'[2]4.Služby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'[2]4.Služby občanov'!#REF!</f>
        <v>#REF!</v>
      </c>
      <c r="G51" s="74" t="e">
        <f>'[2]4.Služby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'[2]4.Služby občanov'!#REF!</f>
        <v>#REF!</v>
      </c>
      <c r="L51" s="76" t="e">
        <f>SUM(M51:O51)</f>
        <v>#REF!</v>
      </c>
      <c r="M51" s="73" t="e">
        <f>'[2]4.Služby občanov'!#REF!</f>
        <v>#REF!</v>
      </c>
      <c r="N51" s="73" t="e">
        <f>'[2]4.Služby občanov'!#REF!</f>
        <v>#REF!</v>
      </c>
      <c r="O51" s="75" t="e">
        <f>'[2]4.Služby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'[2]4.Služby občanov'!$H$18</f>
        <v>16737</v>
      </c>
      <c r="V51" s="73">
        <f>'[2]4.Služby občanov'!$I$18</f>
        <v>0</v>
      </c>
      <c r="W51" s="75">
        <f>'[2]4.Služby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'[2]4.Služby občanov'!#REF!</f>
        <v>#REF!</v>
      </c>
      <c r="G52" s="74" t="e">
        <f>'[2]4.Služby občanov'!#REF!</f>
        <v>#REF!</v>
      </c>
      <c r="H52" s="72" t="e">
        <f>SUM(I52:K52)</f>
        <v>#REF!</v>
      </c>
      <c r="I52" s="73" t="e">
        <f>'[2]4.Služby občanov'!#REF!</f>
        <v>#REF!</v>
      </c>
      <c r="J52" s="73">
        <v>0</v>
      </c>
      <c r="K52" s="75" t="e">
        <f>'[2]4.Služby občanov'!#REF!</f>
        <v>#REF!</v>
      </c>
      <c r="L52" s="76" t="e">
        <f>SUM(M52:O52)</f>
        <v>#REF!</v>
      </c>
      <c r="M52" s="73" t="e">
        <f>'[2]4.Služby občanov'!#REF!</f>
        <v>#REF!</v>
      </c>
      <c r="N52" s="73" t="e">
        <f>'[2]4.Služby občanov'!#REF!</f>
        <v>#REF!</v>
      </c>
      <c r="O52" s="75" t="e">
        <f>'[2]4.Služby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'[2]4.Služby občanov'!$H$26</f>
        <v>200</v>
      </c>
      <c r="V52" s="73" t="e">
        <f>'[2]4.Služby občanov'!$I$26</f>
        <v>#REF!</v>
      </c>
      <c r="W52" s="75" t="e">
        <f>'[2]4.Služby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'[2]4.Služby občanov'!#REF!</f>
        <v>#REF!</v>
      </c>
      <c r="F53" s="179" t="e">
        <f>'[2]4.Služby občanov'!#REF!</f>
        <v>#REF!</v>
      </c>
      <c r="G53" s="180" t="e">
        <f>'[2]4.Služby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'[2]4.Služby občanov'!#REF!</f>
        <v>#REF!</v>
      </c>
      <c r="L53" s="187" t="e">
        <f>SUM(M53:O53)</f>
        <v>#REF!</v>
      </c>
      <c r="M53" s="179" t="e">
        <f>'[2]4.Služby občanov'!#REF!</f>
        <v>#REF!</v>
      </c>
      <c r="N53" s="179" t="e">
        <f>'[2]4.Služby občanov'!#REF!</f>
        <v>#REF!</v>
      </c>
      <c r="O53" s="188" t="e">
        <f>'[2]4.Služby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'[2]4.Služby občanov'!$H$28</f>
        <v>10</v>
      </c>
      <c r="V53" s="179" t="e">
        <f>'[2]4.Služby občanov'!$I$28</f>
        <v>#REF!</v>
      </c>
      <c r="W53" s="188" t="e">
        <f>'[2]4.Služby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'[2]5.Bezpečnosť,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'[2]5.Bezpečnosť, právo a por.'!#REF!</f>
        <v>#REF!</v>
      </c>
      <c r="L56" s="76" t="e">
        <f t="shared" ref="L56:L61" si="27">SUM(M56:O56)</f>
        <v>#REF!</v>
      </c>
      <c r="M56" s="73" t="e">
        <f>'[2]5.Bezpečnosť, právo a por.'!#REF!</f>
        <v>#REF!</v>
      </c>
      <c r="N56" s="73" t="e">
        <f>'[2]5.Bezpečnosť, právo a por.'!#REF!</f>
        <v>#REF!</v>
      </c>
      <c r="O56" s="75" t="e">
        <f>'[2]5.Bezpečnosť,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'[2]5.Bezpečnosť, právo a por.'!$H$5</f>
        <v>326718</v>
      </c>
      <c r="V56" s="73">
        <f>'[2]5.Bezpečnosť, právo a por.'!$I$5</f>
        <v>0</v>
      </c>
      <c r="W56" s="75">
        <f>'[2]5.Bezpečnosť,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'[2]5.Bezpečnosť,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'[2]5.Bezpečnosť, právo a por.'!#REF!</f>
        <v>#REF!</v>
      </c>
      <c r="L57" s="76" t="e">
        <f t="shared" si="27"/>
        <v>#REF!</v>
      </c>
      <c r="M57" s="73" t="e">
        <f>'[2]5.Bezpečnosť, právo a por.'!#REF!</f>
        <v>#REF!</v>
      </c>
      <c r="N57" s="73" t="e">
        <f>'[2]5.Bezpečnosť, právo a por.'!#REF!</f>
        <v>#REF!</v>
      </c>
      <c r="O57" s="75" t="e">
        <f>'[2]5.Bezpečnosť,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'[2]5.Bezpečnosť, právo a por.'!$H$49</f>
        <v>67861</v>
      </c>
      <c r="V57" s="73">
        <f>'[2]5.Bezpečnosť, právo a por.'!$I$49</f>
        <v>3050</v>
      </c>
      <c r="W57" s="75">
        <f>'[2]5.Bezpečnosť,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'[2]5.Bezpečnosť,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'[2]5.Bezpečnosť, právo a por.'!#REF!</f>
        <v>#REF!</v>
      </c>
      <c r="L58" s="76" t="e">
        <f t="shared" si="27"/>
        <v>#REF!</v>
      </c>
      <c r="M58" s="73" t="e">
        <f>'[2]5.Bezpečnosť, právo a por.'!#REF!</f>
        <v>#REF!</v>
      </c>
      <c r="N58" s="73" t="e">
        <f>'[2]5.Bezpečnosť, právo a por.'!#REF!</f>
        <v>#REF!</v>
      </c>
      <c r="O58" s="75" t="e">
        <f>'[2]5.Bezpečnosť,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'[2]5.Bezpečnosť, právo a por.'!$H$66</f>
        <v>36887</v>
      </c>
      <c r="V58" s="73">
        <f>'[2]5.Bezpečnosť, právo a por.'!$I$65</f>
        <v>3050</v>
      </c>
      <c r="W58" s="75" t="e">
        <f>'[2]5.Bezpečnosť,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'[2]5.Bezpečnosť, právo a por.'!#REF!</f>
        <v>#REF!</v>
      </c>
      <c r="G59" s="74" t="e">
        <f>'[2]5.Bezpečnosť, právo a por.'!#REF!</f>
        <v>#REF!</v>
      </c>
      <c r="H59" s="72" t="e">
        <f t="shared" si="26"/>
        <v>#REF!</v>
      </c>
      <c r="I59" s="73">
        <v>40098.5</v>
      </c>
      <c r="J59" s="73" t="e">
        <f>'[2]5.Bezpečnosť, právo a por.'!#REF!</f>
        <v>#REF!</v>
      </c>
      <c r="K59" s="75" t="e">
        <f>'[2]5.Bezpečnosť, právo a por.'!#REF!</f>
        <v>#REF!</v>
      </c>
      <c r="L59" s="76" t="e">
        <f t="shared" si="27"/>
        <v>#REF!</v>
      </c>
      <c r="M59" s="73" t="e">
        <f>'[2]5.Bezpečnosť, právo a por.'!#REF!</f>
        <v>#REF!</v>
      </c>
      <c r="N59" s="73" t="e">
        <f>'[2]5.Bezpečnosť, právo a por.'!#REF!</f>
        <v>#REF!</v>
      </c>
      <c r="O59" s="75" t="e">
        <f>'[2]5.Bezpečnosť,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'[2]5.Bezpečnosť, právo a por.'!$H$69</f>
        <v>37517</v>
      </c>
      <c r="V59" s="73">
        <f>'[2]5.Bezpečnosť, právo a por.'!$I$69</f>
        <v>0</v>
      </c>
      <c r="W59" s="75" t="e">
        <f>'[2]5.Bezpečnosť,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'[2]5.Bezpečnosť, právo a por.'!#REF!</f>
        <v>#REF!</v>
      </c>
      <c r="F60" s="172" t="e">
        <f>'[2]5.Bezpečnosť, právo a por.'!#REF!</f>
        <v>#REF!</v>
      </c>
      <c r="G60" s="173" t="e">
        <f>'[2]5.Bezpečnosť,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'[2]5.Bezpečnosť, právo a por.'!#REF!</f>
        <v>#REF!</v>
      </c>
      <c r="L60" s="175" t="e">
        <f t="shared" si="27"/>
        <v>#REF!</v>
      </c>
      <c r="M60" s="172" t="e">
        <f>'[2]5.Bezpečnosť, právo a por.'!#REF!</f>
        <v>#REF!</v>
      </c>
      <c r="N60" s="172" t="e">
        <f>'[2]5.Bezpečnosť, právo a por.'!#REF!</f>
        <v>#REF!</v>
      </c>
      <c r="O60" s="174" t="e">
        <f>'[2]5.Bezpečnosť,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'[2]5.Bezpečnosť, právo a por.'!$H$77</f>
        <v>0</v>
      </c>
      <c r="V60" s="172"/>
      <c r="W60" s="174" t="e">
        <f>'[2]5.Bezpečnosť,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'[2]5.Bezpečnosť, právo a por.'!#REF!</f>
        <v>#REF!</v>
      </c>
      <c r="G61" s="173" t="e">
        <f>'[2]5.Bezpečnosť,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'[2]5.Bezpečnosť, právo a por.'!#REF!</f>
        <v>#REF!</v>
      </c>
      <c r="L61" s="175" t="e">
        <f t="shared" si="27"/>
        <v>#REF!</v>
      </c>
      <c r="M61" s="172" t="e">
        <f>'[2]5.Bezpečnosť, právo a por.'!#REF!</f>
        <v>#REF!</v>
      </c>
      <c r="N61" s="172" t="e">
        <f>'[2]5.Bezpečnosť, právo a por.'!#REF!</f>
        <v>#REF!</v>
      </c>
      <c r="O61" s="174" t="e">
        <f>'[2]5.Bezpečnosť,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'[2]5.Bezpečnosť, právo a por.'!$H$79</f>
        <v>1650</v>
      </c>
      <c r="V61" s="172" t="e">
        <f>'[2]5.Bezpečnosť, právo a por.'!$I$78</f>
        <v>#REF!</v>
      </c>
      <c r="W61" s="174" t="e">
        <f>'[2]5.Bezpečnosť,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'[2]5.Bezpečnosť, právo a por.'!#REF!</f>
        <v>#REF!</v>
      </c>
      <c r="G63" s="74" t="e">
        <f>'[2]5.Bezpečnosť,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'[2]5.Bezpečnosť, právo a por.'!#REF!</f>
        <v>#REF!</v>
      </c>
      <c r="L63" s="76" t="e">
        <f>SUM(M63:O63)</f>
        <v>#REF!</v>
      </c>
      <c r="M63" s="73" t="e">
        <f>'[2]5.Bezpečnosť, právo a por.'!#REF!</f>
        <v>#REF!</v>
      </c>
      <c r="N63" s="73" t="e">
        <f>'[2]5.Bezpečnosť, právo a por.'!#REF!</f>
        <v>#REF!</v>
      </c>
      <c r="O63" s="75" t="e">
        <f>'[2]5.Bezpečnosť,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'[2]5.Bezpečnosť, právo a por.'!$H$95</f>
        <v>187042</v>
      </c>
      <c r="V63" s="73">
        <f>'[2]5.Bezpečnosť, právo a por.'!$I$94</f>
        <v>64679</v>
      </c>
      <c r="W63" s="75">
        <f>'[2]5.Bezpečnosť,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'[2]5.Bezpečnosť, právo a por.'!#REF!</f>
        <v>#REF!</v>
      </c>
      <c r="G64" s="74" t="e">
        <f>'[2]5.Bezpečnosť,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'[2]5.Bezpečnosť, právo a por.'!#REF!</f>
        <v>#REF!</v>
      </c>
      <c r="L64" s="76" t="e">
        <f>SUM(M64:O64)</f>
        <v>#REF!</v>
      </c>
      <c r="M64" s="73">
        <v>42145</v>
      </c>
      <c r="N64" s="73" t="e">
        <f>'[2]5.Bezpečnosť, právo a por.'!#REF!</f>
        <v>#REF!</v>
      </c>
      <c r="O64" s="75" t="e">
        <f>'[2]5.Bezpečnosť,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'[2]5.Bezpečnosť, právo a por.'!$H$101</f>
        <v>74900</v>
      </c>
      <c r="V64" s="73"/>
      <c r="W64" s="75" t="e">
        <f>'[2]5.Bezpečnosť,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'[2]5.Bezpečnosť, právo a por.'!#REF!</f>
        <v>#REF!</v>
      </c>
      <c r="G65" s="74" t="e">
        <f>'[2]5.Bezpečnosť,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'[2]5.Bezpečnosť, právo a por.'!#REF!</f>
        <v>#REF!</v>
      </c>
      <c r="L65" s="76" t="e">
        <f>SUM(M65:O65)</f>
        <v>#REF!</v>
      </c>
      <c r="M65" s="73" t="e">
        <f>'[2]5.Bezpečnosť, právo a por.'!#REF!</f>
        <v>#REF!</v>
      </c>
      <c r="N65" s="73" t="e">
        <f>'[2]5.Bezpečnosť, právo a por.'!#REF!</f>
        <v>#REF!</v>
      </c>
      <c r="O65" s="75" t="e">
        <f>'[2]5.Bezpečnosť,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'[2]5.Bezpečnosť, právo a por.'!$H$103</f>
        <v>#REF!</v>
      </c>
      <c r="V65" s="73">
        <f>'[2]5.Bezpečnosť, právo a por.'!$I$102</f>
        <v>0</v>
      </c>
      <c r="W65" s="75">
        <f>'[2]5.Bezpečnosť,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'[2]5.Bezpečnosť, právo a por.'!#REF!</f>
        <v>#REF!</v>
      </c>
      <c r="G66" s="74" t="e">
        <f>'[2]5.Bezpečnosť,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'[2]5.Bezpečnosť, právo a por.'!#REF!</f>
        <v>#REF!</v>
      </c>
      <c r="L66" s="76" t="e">
        <f>SUM(M66:O66)</f>
        <v>#REF!</v>
      </c>
      <c r="M66" s="73">
        <v>0</v>
      </c>
      <c r="N66" s="73" t="e">
        <f>'[2]5.Bezpečnosť, právo a por.'!#REF!</f>
        <v>#REF!</v>
      </c>
      <c r="O66" s="75" t="e">
        <f>'[2]5.Bezpečnosť,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'[2]5.Bezpečnosť, právo a por.'!$H$106</f>
        <v>#REF!</v>
      </c>
      <c r="V66" s="73">
        <f>'[2]5.Bezpečnosť, právo a por.'!$I$105</f>
        <v>0</v>
      </c>
      <c r="W66" s="75">
        <f>'[2]5.Bezpečnosť,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'[2]5.Bezpečnosť, právo a por.'!#REF!</f>
        <v>#REF!</v>
      </c>
      <c r="G68" s="74" t="e">
        <f>'[2]5.Bezpečnosť, právo a por.'!#REF!</f>
        <v>#REF!</v>
      </c>
      <c r="H68" s="72" t="e">
        <f>SUM(I68:K68)</f>
        <v>#REF!</v>
      </c>
      <c r="I68" s="73" t="e">
        <f>'[2]5.Bezpečnosť, právo a por.'!#REF!</f>
        <v>#REF!</v>
      </c>
      <c r="J68" s="73">
        <v>0</v>
      </c>
      <c r="K68" s="75" t="e">
        <f>'[2]5.Bezpečnosť, právo a por.'!#REF!</f>
        <v>#REF!</v>
      </c>
      <c r="L68" s="76" t="e">
        <f>SUM(M68:O68)</f>
        <v>#REF!</v>
      </c>
      <c r="M68" s="73" t="e">
        <f>'[2]5.Bezpečnosť, právo a por.'!#REF!</f>
        <v>#REF!</v>
      </c>
      <c r="N68" s="73" t="e">
        <f>'[2]5.Bezpečnosť, právo a por.'!#REF!</f>
        <v>#REF!</v>
      </c>
      <c r="O68" s="75" t="e">
        <f>'[2]5.Bezpečnosť,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'[2]5.Bezpečnosť, právo a por.'!$H$110</f>
        <v>1300</v>
      </c>
      <c r="V68" s="73">
        <f>'[2]5.Bezpečnosť, právo a por.'!$I$109</f>
        <v>0</v>
      </c>
      <c r="W68" s="75">
        <f>'[2]5.Bezpečnosť,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'[2]5.Bezpečnosť, právo a por.'!#REF!</f>
        <v>#REF!</v>
      </c>
      <c r="G69" s="81" t="e">
        <f>'[2]5.Bezpečnosť,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'[2]5.Bezpečnosť, právo a por.'!#REF!</f>
        <v>#REF!</v>
      </c>
      <c r="L69" s="89" t="e">
        <f>SUM(M69:O69)</f>
        <v>#REF!</v>
      </c>
      <c r="M69" s="80" t="e">
        <f>'[2]5.Bezpečnosť, právo a por.'!#REF!</f>
        <v>#REF!</v>
      </c>
      <c r="N69" s="80" t="e">
        <f>'[2]5.Bezpečnosť, právo a por.'!#REF!</f>
        <v>#REF!</v>
      </c>
      <c r="O69" s="90" t="e">
        <f>'[2]5.Bezpečnosť,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'[2]5.Bezpečnosť, právo a por.'!$H$112</f>
        <v>#REF!</v>
      </c>
      <c r="V69" s="80">
        <f>'[2]5.Bezpečnosť, právo a por.'!$I$111</f>
        <v>0</v>
      </c>
      <c r="W69" s="90">
        <f>'[2]5.Bezpečnosť,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'[2]6.Odpadové hospodárstvo'!#REF!</f>
        <v>#REF!</v>
      </c>
      <c r="G72" s="74" t="e">
        <f>'[2]6.Odpadové hospodárstvo'!#REF!</f>
        <v>#REF!</v>
      </c>
      <c r="H72" s="72" t="e">
        <f>SUM(I72:K72)</f>
        <v>#REF!</v>
      </c>
      <c r="I72" s="73">
        <v>265</v>
      </c>
      <c r="J72" s="73" t="e">
        <f>'[2]6.Odpadové hospodárstvo'!#REF!</f>
        <v>#REF!</v>
      </c>
      <c r="K72" s="75" t="e">
        <f>'[2]6.Odpadové hospodárstvo'!#REF!</f>
        <v>#REF!</v>
      </c>
      <c r="L72" s="76" t="e">
        <f>SUM(M72:O72)</f>
        <v>#REF!</v>
      </c>
      <c r="M72" s="73" t="e">
        <f>'[2]6.Odpadové hospodárstvo'!#REF!</f>
        <v>#REF!</v>
      </c>
      <c r="N72" s="73" t="e">
        <f>'[2]6.Odpadové hospodárstvo'!#REF!</f>
        <v>#REF!</v>
      </c>
      <c r="O72" s="75" t="e">
        <f>'[2]6.Odpadové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'[2]6.Odpadové hospodárstvo'!$H$5</f>
        <v>850</v>
      </c>
      <c r="V72" s="73">
        <f>'[2]6.Odpadové hospodárstvo'!$I$5</f>
        <v>5200</v>
      </c>
      <c r="W72" s="75">
        <f>'[2]6.Odpadové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'[2]6.Odpadové hospodárstvo'!#REF!</f>
        <v>#REF!</v>
      </c>
      <c r="G73" s="74" t="e">
        <f>'[2]6.Odpadové hospodárstvo'!#REF!</f>
        <v>#REF!</v>
      </c>
      <c r="H73" s="72" t="e">
        <f>SUM(I73:K73)</f>
        <v>#REF!</v>
      </c>
      <c r="I73" s="73">
        <v>514242</v>
      </c>
      <c r="J73" s="73" t="e">
        <f>'[2]6.Odpadové hospodárstvo'!#REF!</f>
        <v>#REF!</v>
      </c>
      <c r="K73" s="75" t="e">
        <f>'[2]6.Odpadové hospodárstvo'!#REF!</f>
        <v>#REF!</v>
      </c>
      <c r="L73" s="76" t="e">
        <f>SUM(M73:O73)</f>
        <v>#REF!</v>
      </c>
      <c r="M73" s="73" t="e">
        <f>'[2]6.Odpadové hospodárstvo'!#REF!</f>
        <v>#REF!</v>
      </c>
      <c r="N73" s="73" t="e">
        <f>'[2]6.Odpadové hospodárstvo'!#REF!</f>
        <v>#REF!</v>
      </c>
      <c r="O73" s="75" t="e">
        <f>'[2]6.Odpadové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'[2]6.Odpadové hospodárstvo'!$H$10</f>
        <v>558000</v>
      </c>
      <c r="V73" s="73">
        <f>'[2]6.Odpadové hospodárstvo'!$I$10</f>
        <v>0</v>
      </c>
      <c r="W73" s="75">
        <f>'[2]6.Odpadové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'[2]6.Odpadové hospodárstvo'!#REF!</f>
        <v>#REF!</v>
      </c>
      <c r="G75" s="74" t="e">
        <f>'[2]6.Odpadové hospodárstvo'!#REF!</f>
        <v>#REF!</v>
      </c>
      <c r="H75" s="72" t="e">
        <f>SUM(I75:K75)</f>
        <v>#REF!</v>
      </c>
      <c r="I75" s="73">
        <v>68842</v>
      </c>
      <c r="J75" s="73" t="e">
        <f>'[2]6.Odpadové hospodárstvo'!#REF!</f>
        <v>#REF!</v>
      </c>
      <c r="K75" s="75" t="e">
        <f>'[2]6.Odpadové hospodárstvo'!#REF!</f>
        <v>#REF!</v>
      </c>
      <c r="L75" s="76" t="e">
        <f>SUM(M75:O75)</f>
        <v>#REF!</v>
      </c>
      <c r="M75" s="73" t="e">
        <f>'[2]6.Odpadové hospodárstvo'!#REF!</f>
        <v>#REF!</v>
      </c>
      <c r="N75" s="73" t="e">
        <f>'[2]6.Odpadové hospodárstvo'!#REF!</f>
        <v>#REF!</v>
      </c>
      <c r="O75" s="75" t="e">
        <f>'[2]6.Odpadové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'[2]6.Odpadové hospodárstvo'!$H$15</f>
        <v>86950</v>
      </c>
      <c r="V75" s="73">
        <f>'[2]6.Odpadové hospodárstvo'!$I$15</f>
        <v>0</v>
      </c>
      <c r="W75" s="75">
        <f>'[2]6.Odpadové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'[2]6.Odpadové hospodárstvo'!#REF!</f>
        <v>#REF!</v>
      </c>
      <c r="G76" s="74" t="e">
        <f>'[2]6.Odpadové hospodárstvo'!#REF!</f>
        <v>#REF!</v>
      </c>
      <c r="H76" s="72" t="e">
        <f>SUM(I76:K76)</f>
        <v>#REF!</v>
      </c>
      <c r="I76" s="73">
        <v>9921</v>
      </c>
      <c r="J76" s="73" t="e">
        <f>'[2]6.Odpadové hospodárstvo'!#REF!</f>
        <v>#REF!</v>
      </c>
      <c r="K76" s="75" t="e">
        <f>'[2]6.Odpadové hospodárstvo'!#REF!</f>
        <v>#REF!</v>
      </c>
      <c r="L76" s="76" t="e">
        <f>SUM(M76:O76)</f>
        <v>#REF!</v>
      </c>
      <c r="M76" s="73" t="e">
        <f>'[2]6.Odpadové hospodárstvo'!#REF!</f>
        <v>#REF!</v>
      </c>
      <c r="N76" s="73" t="e">
        <f>'[2]6.Odpadové hospodárstvo'!#REF!</f>
        <v>#REF!</v>
      </c>
      <c r="O76" s="75" t="e">
        <f>'[2]6.Odpadové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'[2]6.Odpadové hospodárstvo'!$H$18</f>
        <v>13700</v>
      </c>
      <c r="V76" s="73">
        <f>'[2]6.Odpadové hospodárstvo'!$I$18</f>
        <v>0</v>
      </c>
      <c r="W76" s="75">
        <f>'[2]6.Odpadové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'[2]6.Odpadové hospodárstvo'!#REF!</f>
        <v>#REF!</v>
      </c>
      <c r="H77" s="186" t="e">
        <f>SUM(I77:K77)</f>
        <v>#REF!</v>
      </c>
      <c r="I77" s="181">
        <v>73327</v>
      </c>
      <c r="J77" s="181" t="e">
        <f>'[2]6.Odpadové hospodárstvo'!#REF!</f>
        <v>#REF!</v>
      </c>
      <c r="K77" s="182" t="e">
        <f>'[2]6.Odpadové hospodárstvo'!#REF!</f>
        <v>#REF!</v>
      </c>
      <c r="L77" s="187" t="e">
        <f>SUM(M77:O77)</f>
        <v>#REF!</v>
      </c>
      <c r="M77" s="179" t="e">
        <f>'[2]6.Odpadové hospodárstvo'!#REF!</f>
        <v>#REF!</v>
      </c>
      <c r="N77" s="179" t="e">
        <f>'[2]6.Odpadové hospodárstvo'!#REF!</f>
        <v>#REF!</v>
      </c>
      <c r="O77" s="188" t="e">
        <f>'[2]6.Odpadové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'[2]6.Odpadové hospodárstvo'!$H$20</f>
        <v>84350</v>
      </c>
      <c r="V77" s="179">
        <f>'[2]6.Odpadové hospodárstvo'!$I$20</f>
        <v>0</v>
      </c>
      <c r="W77" s="188">
        <f>'[2]6.Odpadové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'[2]7.Komunikácie'!#REF!</f>
        <v>#REF!</v>
      </c>
      <c r="F80" s="73" t="e">
        <f>'[2]7.Komunikácie'!#REF!</f>
        <v>#REF!</v>
      </c>
      <c r="G80" s="74" t="e">
        <f>'[2]7.Komunikácie'!#REF!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'[2]7.Komunikácie'!#REF!</f>
        <v>#REF!</v>
      </c>
      <c r="N80" s="73" t="e">
        <f>'[2]7.Komunikácie'!#REF!</f>
        <v>#REF!</v>
      </c>
      <c r="O80" s="75" t="e">
        <f>'[2]7.Komunikácie'!#REF!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'[2]7.Komunikácie'!$H$5</f>
        <v>0</v>
      </c>
      <c r="V80" s="73">
        <f>'[2]7.Komunikácie'!$I$5</f>
        <v>0</v>
      </c>
      <c r="W80" s="75">
        <f>'[2]7.Komunikácie'!$J$5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'[2]7.Komunikácie'!#REF!</f>
        <v>#REF!</v>
      </c>
      <c r="N81" s="73" t="e">
        <f>'[2]7.Komunikácie'!#REF!</f>
        <v>#REF!</v>
      </c>
      <c r="O81" s="75" t="e">
        <f>'[2]7.Komunikácie'!#REF!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'[2]7.Komunikácie'!$H$7</f>
        <v>91205</v>
      </c>
      <c r="V81" s="73">
        <f>'[2]7.Komunikácie'!$I$7</f>
        <v>8850</v>
      </c>
      <c r="W81" s="75">
        <f>'[2]7.Komunikácie'!$J$7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'[2]7.Komunikácie'!#REF!</f>
        <v>#REF!</v>
      </c>
      <c r="G82" s="74" t="e">
        <f>'[2]7.Komunikácie'!#REF!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'[2]7.Komunikácie'!#REF!</f>
        <v>#REF!</v>
      </c>
      <c r="N82" s="73" t="e">
        <f>'[2]7.Komunikácie'!#REF!</f>
        <v>#REF!</v>
      </c>
      <c r="O82" s="75" t="e">
        <f>'[2]7.Komunikácie'!#REF!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'[2]7.Komunikácie'!$H$21</f>
        <v>79000</v>
      </c>
      <c r="V82" s="73">
        <f>'[2]7.Komunikácie'!$I$21</f>
        <v>0</v>
      </c>
      <c r="W82" s="75">
        <f>'[2]7.Komunikácie'!$J$21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'[2]7.Komunikácie'!#REF!</f>
        <v>#REF!</v>
      </c>
      <c r="G83" s="74" t="e">
        <f>'[2]7.Komunikácie'!#REF!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'[2]7.Komunikácie'!#REF!</f>
        <v>#REF!</v>
      </c>
      <c r="N83" s="73" t="e">
        <f>'[2]7.Komunikácie'!#REF!</f>
        <v>#REF!</v>
      </c>
      <c r="O83" s="75" t="e">
        <f>'[2]7.Komunikácie'!#REF!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'[2]7.Komunikácie'!$H$24</f>
        <v>82000</v>
      </c>
      <c r="V83" s="73">
        <f>'[2]7.Komunikácie'!$I$24</f>
        <v>0</v>
      </c>
      <c r="W83" s="75">
        <f>'[2]7.Komunikácie'!$J$24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'[2]7.Komunikácie'!#REF!</f>
        <v>#REF!</v>
      </c>
      <c r="G84" s="74" t="e">
        <f>'[2]7.Komunikácie'!#REF!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'[2]7.Komunikácie'!#REF!</f>
        <v>#REF!</v>
      </c>
      <c r="N84" s="73" t="e">
        <f>'[2]7.Komunikácie'!#REF!</f>
        <v>#REF!</v>
      </c>
      <c r="O84" s="75" t="e">
        <f>'[2]7.Komunikácie'!#REF!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'[2]7.Komunikácie'!$H$27</f>
        <v>96150</v>
      </c>
      <c r="V84" s="73">
        <f>'[2]7.Komunikácie'!$I$27</f>
        <v>0</v>
      </c>
      <c r="W84" s="75">
        <f>'[2]7.Komunikácie'!$J$27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'[2]7.Komunikácie'!#REF!</f>
        <v>#REF!</v>
      </c>
      <c r="G85" s="74" t="e">
        <f>'[2]7.Komunikácie'!#REF!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'[2]7.Komunikácie'!#REF!</f>
        <v>#REF!</v>
      </c>
      <c r="O85" s="75" t="e">
        <f>'[2]7.Komunikácie'!#REF!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'[2]7.Komunikácie'!$H$31</f>
        <v>10350</v>
      </c>
      <c r="V85" s="73">
        <f>'[2]7.Komunikácie'!$I$31</f>
        <v>0</v>
      </c>
      <c r="W85" s="75">
        <f>'[2]7.Komunikácie'!$J$31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'[2]7.Komunikácie'!#REF!</f>
        <v>#REF!</v>
      </c>
      <c r="G86" s="74" t="e">
        <f>'[2]7.Komunikácie'!#REF!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'[2]7.Komunikácie'!#REF!</f>
        <v>#REF!</v>
      </c>
      <c r="O86" s="75" t="e">
        <f>'[2]7.Komunikácie'!#REF!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'[2]7.Komunikácie'!$H$35</f>
        <v>10000</v>
      </c>
      <c r="V86" s="73">
        <f>'[2]7.Komunikácie'!$I$35</f>
        <v>0</v>
      </c>
      <c r="W86" s="75">
        <f>'[2]7.Komunikácie'!$J$35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'[2]7.Komunikácie'!#REF!</f>
        <v>#REF!</v>
      </c>
      <c r="F88" s="73">
        <v>68101</v>
      </c>
      <c r="G88" s="74" t="e">
        <f>'[2]7.Komunikácie'!#REF!</f>
        <v>#REF!</v>
      </c>
      <c r="H88" s="72" t="e">
        <f>SUM(I88:K88)</f>
        <v>#REF!</v>
      </c>
      <c r="I88" s="73" t="e">
        <f>'[2]7.Komunikácie'!#REF!</f>
        <v>#REF!</v>
      </c>
      <c r="J88" s="73" t="e">
        <f>'[2]7.Komunikácie'!#REF!</f>
        <v>#REF!</v>
      </c>
      <c r="K88" s="75" t="e">
        <f>'[2]7.Komunikácie'!#REF!</f>
        <v>#REF!</v>
      </c>
      <c r="L88" s="76" t="e">
        <f>SUM(M88:O88)</f>
        <v>#REF!</v>
      </c>
      <c r="M88" s="73" t="e">
        <f>'[2]7.Komunikácie'!#REF!</f>
        <v>#REF!</v>
      </c>
      <c r="N88" s="73" t="e">
        <f>'[2]7.Komunikácie'!#REF!</f>
        <v>#REF!</v>
      </c>
      <c r="O88" s="75" t="e">
        <f>'[2]7.Komunikácie'!#REF!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'[2]7.Komunikácie'!$H$39</f>
        <v>0</v>
      </c>
      <c r="V88" s="73">
        <f>'[2]7.Komunikácie'!$I$39</f>
        <v>120000</v>
      </c>
      <c r="W88" s="75">
        <f>'[2]7.Komunikácie'!$J$39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'[2]7.Komunikácie'!#REF!</f>
        <v>#REF!</v>
      </c>
      <c r="G89" s="74" t="e">
        <f>'[2]7.Komunikácie'!#REF!</f>
        <v>#REF!</v>
      </c>
      <c r="H89" s="72" t="e">
        <f>SUM(I89:K89)</f>
        <v>#REF!</v>
      </c>
      <c r="I89" s="73" t="e">
        <f>'[2]7.Komunikácie'!#REF!</f>
        <v>#REF!</v>
      </c>
      <c r="J89" s="73" t="e">
        <f>'[2]7.Komunikácie'!#REF!</f>
        <v>#REF!</v>
      </c>
      <c r="K89" s="75" t="e">
        <f>'[2]7.Komunikácie'!#REF!</f>
        <v>#REF!</v>
      </c>
      <c r="L89" s="76" t="e">
        <f>SUM(M89:O89)</f>
        <v>#REF!</v>
      </c>
      <c r="M89" s="73">
        <v>8150</v>
      </c>
      <c r="N89" s="73" t="e">
        <f>'[2]7.Komunikácie'!#REF!</f>
        <v>#REF!</v>
      </c>
      <c r="O89" s="75" t="e">
        <f>'[2]7.Komunikácie'!#REF!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'[2]7.Komunikácie'!$H$41</f>
        <v>9000</v>
      </c>
      <c r="V89" s="73">
        <f>'[2]7.Komunikácie'!$I$41</f>
        <v>0</v>
      </c>
      <c r="W89" s="75">
        <f>'[2]7.Komunikácie'!$J$41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'[2]7.Komunikácie'!#REF!</f>
        <v>#REF!</v>
      </c>
      <c r="F91" s="73" t="e">
        <f>'[2]7.Komunikácie'!#REF!</f>
        <v>#REF!</v>
      </c>
      <c r="G91" s="74" t="e">
        <f>'[2]7.Komunikácie'!#REF!</f>
        <v>#REF!</v>
      </c>
      <c r="H91" s="72" t="e">
        <f>SUM(I91:K91)</f>
        <v>#REF!</v>
      </c>
      <c r="I91" s="73" t="e">
        <f>'[2]7.Komunikácie'!#REF!</f>
        <v>#REF!</v>
      </c>
      <c r="J91" s="73" t="e">
        <f>'[2]7.Komunikácie'!#REF!</f>
        <v>#REF!</v>
      </c>
      <c r="K91" s="75" t="e">
        <f>'[2]7.Komunikácie'!#REF!</f>
        <v>#REF!</v>
      </c>
      <c r="L91" s="76" t="e">
        <f>SUM(M91:O91)</f>
        <v>#REF!</v>
      </c>
      <c r="M91" s="73" t="e">
        <f>'[2]7.Komunikácie'!#REF!</f>
        <v>#REF!</v>
      </c>
      <c r="N91" s="73" t="e">
        <f>'[2]7.Komunikácie'!#REF!</f>
        <v>#REF!</v>
      </c>
      <c r="O91" s="75" t="e">
        <f>'[2]7.Komunikácie'!#REF!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'[2]7.Komunikácie'!$H$44</f>
        <v>0</v>
      </c>
      <c r="V91" s="73">
        <f>'[2]7.Komunikácie'!$I$44</f>
        <v>0</v>
      </c>
      <c r="W91" s="75">
        <f>'[2]7.Komunikácie'!$J$44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'[2]7.Komunikácie'!#REF!</f>
        <v>#REF!</v>
      </c>
      <c r="G92" s="81" t="e">
        <f>'[2]7.Komunikácie'!#REF!</f>
        <v>#REF!</v>
      </c>
      <c r="H92" s="88" t="e">
        <f>SUM(I92:K92)</f>
        <v>#REF!</v>
      </c>
      <c r="I92" s="82" t="e">
        <f>'[2]7.Komunikácie'!#REF!</f>
        <v>#REF!</v>
      </c>
      <c r="J92" s="82" t="e">
        <f>'[2]7.Komunikácie'!#REF!</f>
        <v>#REF!</v>
      </c>
      <c r="K92" s="83" t="e">
        <f>'[2]7.Komunikácie'!#REF!</f>
        <v>#REF!</v>
      </c>
      <c r="L92" s="89" t="e">
        <f>SUM(M92:O92)</f>
        <v>#REF!</v>
      </c>
      <c r="M92" s="80" t="e">
        <f>'[2]7.Komunikácie'!#REF!</f>
        <v>#REF!</v>
      </c>
      <c r="N92" s="80" t="e">
        <f>'[2]7.Komunikácie'!#REF!</f>
        <v>#REF!</v>
      </c>
      <c r="O92" s="90" t="e">
        <f>'[2]7.Komunikácie'!#REF!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'[2]7.Komunikácie'!$H$47</f>
        <v>0</v>
      </c>
      <c r="V92" s="80">
        <f>'[2]7.Komunikácie'!$I$47</f>
        <v>0</v>
      </c>
      <c r="W92" s="90">
        <f>'[2]7.Komunikácie'!$J$47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'[2]8.Doprava'!#REF!</f>
        <v>#REF!</v>
      </c>
      <c r="G94" s="173" t="e">
        <f>'[2]8.Doprava'!#REF!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'[2]8.Doprava'!#REF!</f>
        <v>#REF!</v>
      </c>
      <c r="N94" s="172" t="e">
        <f>'[2]8.Doprava'!#REF!</f>
        <v>#REF!</v>
      </c>
      <c r="O94" s="174" t="e">
        <f>'[2]8.Doprava'!#REF!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'[2]8.Doprava'!$H$4</f>
        <v>71000</v>
      </c>
      <c r="V94" s="172">
        <f>'[2]8.Doprava'!$I$4</f>
        <v>0</v>
      </c>
      <c r="W94" s="174">
        <f>'[2]8.Doprava'!$J$4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'[2]8.Doprava'!#REF!</f>
        <v>#REF!</v>
      </c>
      <c r="G96" s="81" t="e">
        <f>'[2]8.Doprava'!#REF!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'[2]8.Doprava'!#REF!</f>
        <v>#REF!</v>
      </c>
      <c r="N96" s="80" t="e">
        <f>'[2]8.Doprava'!#REF!</f>
        <v>#REF!</v>
      </c>
      <c r="O96" s="90" t="e">
        <f>'[2]8.Doprava'!#REF!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'[2]8.Doprava'!$H$7</f>
        <v>2850</v>
      </c>
      <c r="V96" s="80">
        <f>'[2]8.Doprava'!$I$7</f>
        <v>0</v>
      </c>
      <c r="W96" s="90">
        <f>'[2]8.Doprava'!$J$7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'[2]9. Vzdelávanie'!#REF!</f>
        <v>#REF!</v>
      </c>
      <c r="G98" s="173" t="e">
        <f>'[2]9.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'[2]9. Vzdelávanie'!#REF!</f>
        <v>#REF!</v>
      </c>
      <c r="N98" s="172" t="e">
        <f>'[2]9. Vzdelávanie'!#REF!</f>
        <v>#REF!</v>
      </c>
      <c r="O98" s="174" t="e">
        <f>'[2]9.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'[2]9. Vzdelávanie'!$H$4</f>
        <v>4292</v>
      </c>
      <c r="V98" s="172">
        <f>'[2]9. Vzdelávanie'!$I$4</f>
        <v>0</v>
      </c>
      <c r="W98" s="174">
        <f>'[2]9.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'[2]9. Vzdelávanie'!#REF!</f>
        <v>#REF!</v>
      </c>
      <c r="G100" s="74" t="e">
        <f>'[2]9.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'[2]9. Vzdelávanie'!#REF!</f>
        <v>#REF!</v>
      </c>
      <c r="N100" s="73" t="e">
        <f>'[2]9. Vzdelávanie'!#REF!</f>
        <v>#REF!</v>
      </c>
      <c r="O100" s="75" t="e">
        <f>'[2]9.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'[3]9. Vzdelávanie'!$Q$9</f>
        <v>1431</v>
      </c>
      <c r="V100" s="73" t="e">
        <f>'[2]9. Vzdelávanie'!$I$33</f>
        <v>#REF!</v>
      </c>
      <c r="W100" s="75" t="e">
        <f>'[2]9.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'[2]9. Vzdelávanie'!#REF!</f>
        <v>#REF!</v>
      </c>
      <c r="G101" s="74" t="e">
        <f>'[2]9.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'[2]9. Vzdelávanie'!#REF!</f>
        <v>#REF!</v>
      </c>
      <c r="N101" s="73" t="e">
        <f>'[2]9. Vzdelávanie'!#REF!</f>
        <v>#REF!</v>
      </c>
      <c r="O101" s="75" t="e">
        <f>'[2]9.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'[3]9. Vzdelávanie'!$Q$18</f>
        <v>1479615</v>
      </c>
      <c r="V101" s="73" t="e">
        <f>'[2]9. Vzdelávanie'!$I$34</f>
        <v>#REF!</v>
      </c>
      <c r="W101" s="75" t="e">
        <f>'[2]9.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'[2]9.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'[2]9. Vzdelávanie'!#REF!</f>
        <v>#REF!</v>
      </c>
      <c r="N102" s="73" t="e">
        <f>'[2]9. Vzdelávanie'!#REF!</f>
        <v>#REF!</v>
      </c>
      <c r="O102" s="75" t="e">
        <f>'[2]9.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'[3]9. Vzdelávanie'!$Q$19</f>
        <v>147030</v>
      </c>
      <c r="V102" s="73">
        <f>'[2]9. Vzdelávanie'!$I$35</f>
        <v>0</v>
      </c>
      <c r="W102" s="75">
        <f>'[2]9.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'[2]9. Vzdelávanie'!#REF!</f>
        <v>#REF!</v>
      </c>
      <c r="F103" s="73" t="e">
        <f>'[2]9. Vzdelávanie'!#REF!</f>
        <v>#REF!</v>
      </c>
      <c r="G103" s="74" t="e">
        <f>'[2]9.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'[2]9. Vzdelávanie'!#REF!</f>
        <v>#REF!</v>
      </c>
      <c r="N103" s="73" t="e">
        <f>'[2]9. Vzdelávanie'!#REF!</f>
        <v>#REF!</v>
      </c>
      <c r="O103" s="75" t="e">
        <f>'[2]9.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'[2]9. Vzdelávanie'!$H$38</f>
        <v>0</v>
      </c>
      <c r="V103" s="73">
        <f>'[2]9. Vzdelávanie'!$I$38</f>
        <v>0</v>
      </c>
      <c r="W103" s="75" t="e">
        <f>'[2]9.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'[2]9. Vzdelávanie'!#REF!</f>
        <v>#REF!</v>
      </c>
      <c r="G104" s="74" t="e">
        <f>'[2]9.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'[2]9. Vzdelávanie'!#REF!</f>
        <v>#REF!</v>
      </c>
      <c r="N104" s="73" t="e">
        <f>'[2]9. Vzdelávanie'!#REF!</f>
        <v>#REF!</v>
      </c>
      <c r="O104" s="75" t="e">
        <f>'[2]9.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'[3]9. Vzdelávanie'!#REF!</f>
        <v>#REF!</v>
      </c>
      <c r="V104" s="73" t="e">
        <f>'[2]9. Vzdelávanie'!$I$39</f>
        <v>#REF!</v>
      </c>
      <c r="W104" s="75" t="e">
        <f>'[2]9.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'[2]9.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'[2]9. Vzdelávanie'!#REF!</f>
        <v>#REF!</v>
      </c>
      <c r="N105" s="73" t="e">
        <f>'[2]9. Vzdelávanie'!#REF!</f>
        <v>#REF!</v>
      </c>
      <c r="O105" s="75" t="e">
        <f>'[2]9.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'[3]9. Vzdelávanie'!$Q$22</f>
        <v>84028</v>
      </c>
      <c r="V105" s="73">
        <f>'[2]9. Vzdelávanie'!$I$40</f>
        <v>0</v>
      </c>
      <c r="W105" s="75">
        <f>'[2]9.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'[2]9.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'[2]9. Vzdelávanie'!#REF!</f>
        <v>#REF!</v>
      </c>
      <c r="N106" s="73" t="e">
        <f>'[2]9. Vzdelávanie'!#REF!</f>
        <v>#REF!</v>
      </c>
      <c r="O106" s="75" t="e">
        <f>'[2]9.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'[3]9. Vzdelávanie'!#REF!</f>
        <v>#REF!</v>
      </c>
      <c r="V106" s="73" t="e">
        <f>'[2]9. Vzdelávanie'!$I$43</f>
        <v>#REF!</v>
      </c>
      <c r="W106" s="75" t="e">
        <f>'[2]9.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'[2]9. Vzdelávanie'!#REF!</f>
        <v>#REF!</v>
      </c>
      <c r="G108" s="74" t="e">
        <f>'[2]9.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'[2]9. Vzdelávanie'!#REF!</f>
        <v>#REF!</v>
      </c>
      <c r="N108" s="73" t="e">
        <f>'[2]9. Vzdelávanie'!#REF!</f>
        <v>#REF!</v>
      </c>
      <c r="O108" s="75" t="e">
        <f>'[2]9.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'[3]9. Vzdelávanie'!$Q$25</f>
        <v>185514</v>
      </c>
      <c r="V108" s="73" t="e">
        <f>'[2]9. Vzdelávanie'!$I$46</f>
        <v>#REF!</v>
      </c>
      <c r="W108" s="75" t="e">
        <f>'[2]9.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'[2]9.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'[2]9. Vzdelávanie'!#REF!</f>
        <v>#REF!</v>
      </c>
      <c r="N109" s="73" t="e">
        <f>'[2]9. Vzdelávanie'!#REF!</f>
        <v>#REF!</v>
      </c>
      <c r="O109" s="75" t="e">
        <f>'[2]9.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'[3]9. Vzdelávanie'!$Q$26</f>
        <v>33520</v>
      </c>
      <c r="V109" s="73" t="e">
        <f>'[2]9. Vzdelávanie'!$I$47</f>
        <v>#REF!</v>
      </c>
      <c r="W109" s="75" t="e">
        <f>'[2]9.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'[2]9. Vzdelávanie'!#REF!</f>
        <v>#REF!</v>
      </c>
      <c r="G110" s="74" t="e">
        <f>'[2]9.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'[2]9. Vzdelávanie'!#REF!</f>
        <v>#REF!</v>
      </c>
      <c r="N110" s="73" t="e">
        <f>'[2]9. Vzdelávanie'!#REF!</f>
        <v>#REF!</v>
      </c>
      <c r="O110" s="75" t="e">
        <f>'[2]9.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'[3]9. Vzdelávanie'!$Q$27</f>
        <v>3786847</v>
      </c>
      <c r="V110" s="73">
        <f>'[2]9. Vzdelávanie'!$I$48</f>
        <v>0</v>
      </c>
      <c r="W110" s="75">
        <f>'[2]9.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'[2]9.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'[2]9. Vzdelávanie'!#REF!</f>
        <v>#REF!</v>
      </c>
      <c r="N111" s="73" t="e">
        <f>'[2]9. Vzdelávanie'!#REF!</f>
        <v>#REF!</v>
      </c>
      <c r="O111" s="75" t="e">
        <f>'[2]9.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'[3]9. Vzdelávanie'!$Q$36</f>
        <v>0</v>
      </c>
      <c r="V111" s="73" t="e">
        <f>'[2]9. Vzdelávanie'!$I$53</f>
        <v>#REF!</v>
      </c>
      <c r="W111" s="75" t="e">
        <f>'[2]9.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'[2]9. Vzdelávanie'!#REF!</f>
        <v>#REF!</v>
      </c>
      <c r="G112" s="74" t="e">
        <f>'[2]9.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'[2]9. Vzdelávanie'!#REF!</f>
        <v>#REF!</v>
      </c>
      <c r="N112" s="73" t="e">
        <f>'[2]9. Vzdelávanie'!#REF!</f>
        <v>#REF!</v>
      </c>
      <c r="O112" s="75" t="e">
        <f>'[2]9.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'[3]9. Vzdelávanie'!$Q$37</f>
        <v>1055759</v>
      </c>
      <c r="V112" s="73">
        <f>'[2]9. Vzdelávanie'!$I$54</f>
        <v>4320</v>
      </c>
      <c r="W112" s="75" t="e">
        <f>'[2]9.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'[2]9. Vzdelávanie'!#REF!</f>
        <v>#REF!</v>
      </c>
      <c r="G113" s="74" t="e">
        <f>'[2]9.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'[2]9. Vzdelávanie'!#REF!</f>
        <v>#REF!</v>
      </c>
      <c r="N113" s="73" t="e">
        <f>'[2]9. Vzdelávanie'!#REF!</f>
        <v>#REF!</v>
      </c>
      <c r="O113" s="75" t="e">
        <f>'[2]9.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'[3]9. Vzdelávanie'!$Q$38</f>
        <v>0</v>
      </c>
      <c r="V113" s="73">
        <f>'[3]9. Vzdelávanie'!$R$38</f>
        <v>0</v>
      </c>
      <c r="W113" s="75">
        <f>'[2]9.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'[2]9. Vzdelávanie'!#REF!</f>
        <v>#REF!</v>
      </c>
      <c r="G115" s="74" t="e">
        <f>'[2]9.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'[2]9. Vzdelávanie'!#REF!</f>
        <v>#REF!</v>
      </c>
      <c r="N115" s="73" t="e">
        <f>'[2]9. Vzdelávanie'!#REF!</f>
        <v>#REF!</v>
      </c>
      <c r="O115" s="75" t="e">
        <f>'[2]9.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'[3]9. Vzdelávanie'!$Q$46</f>
        <v>403289</v>
      </c>
      <c r="V115" s="73" t="e">
        <f>'[2]9. Vzdelávanie'!$I$59</f>
        <v>#REF!</v>
      </c>
      <c r="W115" s="75" t="e">
        <f>'[2]9.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'[2]9. Vzdelávanie'!#REF!</f>
        <v>#REF!</v>
      </c>
      <c r="G116" s="74" t="e">
        <f>'[2]9.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'[2]9. Vzdelávanie'!#REF!</f>
        <v>#REF!</v>
      </c>
      <c r="N116" s="73" t="e">
        <f>'[2]9. Vzdelávanie'!#REF!</f>
        <v>#REF!</v>
      </c>
      <c r="O116" s="75" t="e">
        <f>'[2]9.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'[3]9. Vzdelávanie'!#REF!</f>
        <v>#REF!</v>
      </c>
      <c r="V116" s="73" t="e">
        <f>'[2]9. Vzdelávanie'!$I$60</f>
        <v>#REF!</v>
      </c>
      <c r="W116" s="75" t="e">
        <f>'[2]9.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'[2]9. Vzdelávanie'!#REF!</f>
        <v>#REF!</v>
      </c>
      <c r="G117" s="173" t="e">
        <f>'[2]9.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'[2]9. Vzdelávanie'!#REF!</f>
        <v>#REF!</v>
      </c>
      <c r="N117" s="172" t="e">
        <f>'[2]9. Vzdelávanie'!#REF!</f>
        <v>#REF!</v>
      </c>
      <c r="O117" s="174" t="e">
        <f>'[2]9.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'[2]9. Vzdelávanie'!$H$61</f>
        <v>212760</v>
      </c>
      <c r="V117" s="172">
        <f>'[2]9. Vzdelávanie'!$I$61</f>
        <v>0</v>
      </c>
      <c r="W117" s="174">
        <f>'[2]9.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'[2]9.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'[2]9. Vzdelávanie'!#REF!</f>
        <v>#REF!</v>
      </c>
      <c r="N118" s="172" t="e">
        <f>'[2]9. Vzdelávanie'!#REF!</f>
        <v>#REF!</v>
      </c>
      <c r="O118" s="174" t="e">
        <f>'[2]9.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'[2]9. Vzdelávanie'!$H$72</f>
        <v>243590</v>
      </c>
      <c r="V118" s="172" t="e">
        <f>'[2]9. Vzdelávanie'!$I$72</f>
        <v>#REF!</v>
      </c>
      <c r="W118" s="174" t="e">
        <f>'[2]9.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'[2]9. Vzdelávanie'!#REF!</f>
        <v>#REF!</v>
      </c>
      <c r="G119" s="180" t="e">
        <f>'[2]9.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'[2]9. Vzdelávanie'!#REF!</f>
        <v>#REF!</v>
      </c>
      <c r="N119" s="179" t="e">
        <f>'[2]9. Vzdelávanie'!#REF!</f>
        <v>#REF!</v>
      </c>
      <c r="O119" s="188" t="e">
        <f>'[2]9.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'[2]9. Vzdelávanie'!$H$73</f>
        <v>0</v>
      </c>
      <c r="V119" s="179">
        <f>'[2]9. Vzdelávanie'!$I$73</f>
        <v>0</v>
      </c>
      <c r="W119" s="188">
        <f>'[2]9.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'[2]10. Šport'!#REF!</f>
        <v>#REF!</v>
      </c>
      <c r="G121" s="173" t="e">
        <f>'[2]10.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'[2]10. Šport'!#REF!</f>
        <v>#REF!</v>
      </c>
      <c r="N121" s="172" t="e">
        <f>'[2]10. Šport'!#REF!</f>
        <v>#REF!</v>
      </c>
      <c r="O121" s="174" t="e">
        <f>'[2]10.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'[2]10. Šport'!$H$4</f>
        <v>500</v>
      </c>
      <c r="V121" s="172">
        <f>'[2]10. Šport'!$I$4</f>
        <v>0</v>
      </c>
      <c r="W121" s="174">
        <f>'[2]10.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'[2]10. Šport'!#REF!</f>
        <v>#REF!</v>
      </c>
      <c r="G123" s="74" t="e">
        <f>'[2]10.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'[2]10. Šport'!#REF!</f>
        <v>#REF!</v>
      </c>
      <c r="N123" s="73" t="e">
        <f>'[2]10. Šport'!#REF!</f>
        <v>#REF!</v>
      </c>
      <c r="O123" s="75" t="e">
        <f>'[2]10.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'[2]10. Šport'!$H$9</f>
        <v>42170</v>
      </c>
      <c r="V123" s="73">
        <f>'[2]10. Šport'!$I$9</f>
        <v>0</v>
      </c>
      <c r="W123" s="75">
        <f>'[2]10.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'[2]10. Šport'!#REF!</f>
        <v>#REF!</v>
      </c>
      <c r="H124" s="72" t="e">
        <f t="shared" si="59"/>
        <v>#REF!</v>
      </c>
      <c r="I124" s="73">
        <v>27121</v>
      </c>
      <c r="J124" s="73" t="e">
        <f>'[2]10. Šport'!#REF!</f>
        <v>#REF!</v>
      </c>
      <c r="K124" s="75">
        <v>0</v>
      </c>
      <c r="L124" s="72" t="e">
        <f t="shared" si="60"/>
        <v>#REF!</v>
      </c>
      <c r="M124" s="73" t="e">
        <f>'[2]10. Šport'!#REF!</f>
        <v>#REF!</v>
      </c>
      <c r="N124" s="73" t="e">
        <f>'[2]10. Šport'!#REF!</f>
        <v>#REF!</v>
      </c>
      <c r="O124" s="75" t="e">
        <f>'[2]10.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'[2]10. Šport'!$H$23</f>
        <v>45954</v>
      </c>
      <c r="V124" s="73">
        <f>'[2]10. Šport'!$I$23</f>
        <v>0</v>
      </c>
      <c r="W124" s="75">
        <f>'[2]10.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'[2]10. Šport'!#REF!</f>
        <v>#REF!</v>
      </c>
      <c r="G125" s="74" t="e">
        <f>'[2]10.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'[2]10. Šport'!#REF!</f>
        <v>#REF!</v>
      </c>
      <c r="N125" s="73" t="e">
        <f>'[2]10. Šport'!#REF!</f>
        <v>#REF!</v>
      </c>
      <c r="O125" s="75" t="e">
        <f>'[2]10.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'[2]10. Šport'!$H$36</f>
        <v>18820</v>
      </c>
      <c r="V125" s="73">
        <f>'[2]10. Šport'!$I$36</f>
        <v>0</v>
      </c>
      <c r="W125" s="75">
        <f>'[2]10.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'[2]10. Šport'!#REF!</f>
        <v>#REF!</v>
      </c>
      <c r="G126" s="74" t="e">
        <f>'[2]10.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'[2]10. Šport'!#REF!</f>
        <v>#REF!</v>
      </c>
      <c r="N126" s="73" t="e">
        <f>'[2]10. Šport'!#REF!</f>
        <v>#REF!</v>
      </c>
      <c r="O126" s="75" t="e">
        <f>'[2]10.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'[3]10. Šport'!$Q$38</f>
        <v>16800</v>
      </c>
      <c r="V126" s="73">
        <f>'[2]10. Šport'!$I$44</f>
        <v>0</v>
      </c>
      <c r="W126" s="75">
        <f>'[2]10.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'[2]10. Šport'!#REF!</f>
        <v>#REF!</v>
      </c>
      <c r="G127" s="74" t="e">
        <f>'[2]10.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'[2]10. Šport'!#REF!</f>
        <v>#REF!</v>
      </c>
      <c r="N127" s="73" t="e">
        <f>'[2]10. Šport'!#REF!</f>
        <v>#REF!</v>
      </c>
      <c r="O127" s="75" t="e">
        <f>'[2]10.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'[2]10. Šport'!$H$57</f>
        <v>1900</v>
      </c>
      <c r="V127" s="73">
        <f>'[2]10. Šport'!$I$57</f>
        <v>0</v>
      </c>
      <c r="W127" s="75">
        <f>'[2]10.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'[3]10. Šport'!$Q$56</f>
        <v>12000</v>
      </c>
      <c r="V128" s="82">
        <f>'[2]10. Šport'!$I$63</f>
        <v>0</v>
      </c>
      <c r="W128" s="83">
        <f>'[2]10.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'[2]10. Šport'!#REF!</f>
        <v>#REF!</v>
      </c>
      <c r="G129" s="180" t="e">
        <f>'[2]10.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'[2]10. Šport'!#REF!</f>
        <v>#REF!</v>
      </c>
      <c r="N129" s="179" t="e">
        <f>'[2]10. Šport'!#REF!</f>
        <v>#REF!</v>
      </c>
      <c r="O129" s="188" t="e">
        <f>'[2]10.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'[2]10. Šport'!$H$67</f>
        <v>#REF!</v>
      </c>
      <c r="V129" s="179" t="e">
        <f>'[2]10. Šport'!$I$67</f>
        <v>#REF!</v>
      </c>
      <c r="W129" s="188" t="e">
        <f>'[2]10.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'[2]11. Kultúra'!#REF!</f>
        <v>#REF!</v>
      </c>
      <c r="G131" s="173" t="e">
        <f>'[2]11. Kultúra'!#REF!</f>
        <v>#REF!</v>
      </c>
      <c r="H131" s="171" t="e">
        <f>SUM(I131:K131)</f>
        <v>#REF!</v>
      </c>
      <c r="I131" s="172" t="e">
        <f>'[2]11. Kultúra'!#REF!</f>
        <v>#REF!</v>
      </c>
      <c r="J131" s="172" t="e">
        <f>'[2]11. Kultúra'!#REF!</f>
        <v>#REF!</v>
      </c>
      <c r="K131" s="174" t="e">
        <f>'[2]11. Kultúra'!#REF!</f>
        <v>#REF!</v>
      </c>
      <c r="L131" s="175" t="e">
        <f>SUM(M131:O131)</f>
        <v>#REF!</v>
      </c>
      <c r="M131" s="172" t="e">
        <f>'[2]11. Kultúra'!#REF!</f>
        <v>#REF!</v>
      </c>
      <c r="N131" s="172" t="e">
        <f>'[2]11. Kultúra'!#REF!</f>
        <v>#REF!</v>
      </c>
      <c r="O131" s="174" t="e">
        <f>'[2]11.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'[2]11. Kultúra'!$H$4</f>
        <v>2940</v>
      </c>
      <c r="V131" s="172">
        <f>'[2]11. Kultúra'!$I$4</f>
        <v>0</v>
      </c>
      <c r="W131" s="174">
        <f>'[2]11.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'[2]11. Kultúra'!#REF!</f>
        <v>#REF!</v>
      </c>
      <c r="H133" s="72" t="e">
        <f t="shared" ref="H133:H138" si="65">SUM(I133:K133)</f>
        <v>#REF!</v>
      </c>
      <c r="I133" s="73" t="e">
        <f>'[2]11. Kultúra'!#REF!</f>
        <v>#REF!</v>
      </c>
      <c r="J133" s="73" t="e">
        <f>'[2]11. Kultúra'!#REF!</f>
        <v>#REF!</v>
      </c>
      <c r="K133" s="75" t="e">
        <f>'[2]11. Kultúra'!#REF!</f>
        <v>#REF!</v>
      </c>
      <c r="L133" s="76" t="e">
        <f t="shared" ref="L133:L138" si="66">SUM(M133:O133)</f>
        <v>#REF!</v>
      </c>
      <c r="M133" s="73" t="e">
        <f>'[2]11. Kultúra'!#REF!</f>
        <v>#REF!</v>
      </c>
      <c r="N133" s="73" t="e">
        <f>'[2]11. Kultúra'!#REF!</f>
        <v>#REF!</v>
      </c>
      <c r="O133" s="75" t="e">
        <f>'[2]11.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'[2]11. Kultúra'!$H$24</f>
        <v>109400</v>
      </c>
      <c r="V133" s="73">
        <f>'[2]11. Kultúra'!$I$24</f>
        <v>0</v>
      </c>
      <c r="W133" s="75">
        <f>'[2]11.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'[2]11. Kultúra'!#REF!</f>
        <v>#REF!</v>
      </c>
      <c r="G134" s="74" t="e">
        <f>'[2]11. Kultúra'!#REF!</f>
        <v>#REF!</v>
      </c>
      <c r="H134" s="72" t="e">
        <f t="shared" si="65"/>
        <v>#REF!</v>
      </c>
      <c r="I134" s="73" t="e">
        <f>'[2]11. Kultúra'!#REF!</f>
        <v>#REF!</v>
      </c>
      <c r="J134" s="73" t="e">
        <f>'[2]11. Kultúra'!#REF!</f>
        <v>#REF!</v>
      </c>
      <c r="K134" s="75" t="e">
        <f>'[2]11. Kultúra'!#REF!</f>
        <v>#REF!</v>
      </c>
      <c r="L134" s="76" t="e">
        <f t="shared" si="66"/>
        <v>#REF!</v>
      </c>
      <c r="M134" s="73" t="e">
        <f>'[2]11. Kultúra'!#REF!</f>
        <v>#REF!</v>
      </c>
      <c r="N134" s="73" t="e">
        <f>'[2]11. Kultúra'!#REF!</f>
        <v>#REF!</v>
      </c>
      <c r="O134" s="75" t="e">
        <f>'[2]11.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'[2]11. Kultúra'!$H$30</f>
        <v>2355</v>
      </c>
      <c r="V134" s="73">
        <f>'[2]11. Kultúra'!$I$30</f>
        <v>0</v>
      </c>
      <c r="W134" s="75">
        <f>'[2]11.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'[2]11. Kultúra'!#REF!</f>
        <v>#REF!</v>
      </c>
      <c r="H135" s="72" t="e">
        <f t="shared" si="65"/>
        <v>#REF!</v>
      </c>
      <c r="I135" s="73" t="e">
        <f>'[2]11. Kultúra'!#REF!</f>
        <v>#REF!</v>
      </c>
      <c r="J135" s="73" t="e">
        <f>'[2]11. Kultúra'!#REF!</f>
        <v>#REF!</v>
      </c>
      <c r="K135" s="75" t="e">
        <f>'[2]11. Kultúra'!#REF!</f>
        <v>#REF!</v>
      </c>
      <c r="L135" s="76" t="e">
        <f t="shared" si="66"/>
        <v>#REF!</v>
      </c>
      <c r="M135" s="73" t="e">
        <f>'[2]11. Kultúra'!#REF!</f>
        <v>#REF!</v>
      </c>
      <c r="N135" s="73" t="e">
        <f>'[2]11. Kultúra'!#REF!</f>
        <v>#REF!</v>
      </c>
      <c r="O135" s="75" t="e">
        <f>'[2]11.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'[2]11. Kultúra'!$H$43</f>
        <v>306185</v>
      </c>
      <c r="V135" s="73">
        <f>'[2]11. Kultúra'!$I$43</f>
        <v>65088</v>
      </c>
      <c r="W135" s="75">
        <f>'[2]11.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'[2]11. Kultúra'!#REF!</f>
        <v>#REF!</v>
      </c>
      <c r="G136" s="74" t="e">
        <f>'[2]11. Kultúra'!#REF!</f>
        <v>#REF!</v>
      </c>
      <c r="H136" s="72" t="e">
        <f t="shared" si="65"/>
        <v>#REF!</v>
      </c>
      <c r="I136" s="73" t="e">
        <f>'[2]11. Kultúra'!#REF!</f>
        <v>#REF!</v>
      </c>
      <c r="J136" s="73" t="e">
        <f>'[2]11. Kultúra'!#REF!</f>
        <v>#REF!</v>
      </c>
      <c r="K136" s="75" t="e">
        <f>'[2]11. Kultúra'!#REF!</f>
        <v>#REF!</v>
      </c>
      <c r="L136" s="76" t="e">
        <f t="shared" si="66"/>
        <v>#REF!</v>
      </c>
      <c r="M136" s="73">
        <v>19300</v>
      </c>
      <c r="N136" s="73" t="e">
        <f>'[2]11. Kultúra'!#REF!</f>
        <v>#REF!</v>
      </c>
      <c r="O136" s="75" t="e">
        <f>'[2]11.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'[2]11. Kultúra'!$H$141</f>
        <v>#REF!</v>
      </c>
      <c r="V136" s="73" t="e">
        <f>'[2]11. Kultúra'!$I$140</f>
        <v>#REF!</v>
      </c>
      <c r="W136" s="75" t="e">
        <f>'[2]11.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'[2]11. Kultúra'!#REF!</f>
        <v>#REF!</v>
      </c>
      <c r="H137" s="171" t="e">
        <f t="shared" si="65"/>
        <v>#REF!</v>
      </c>
      <c r="I137" s="172" t="e">
        <f>'[2]11. Kultúra'!#REF!</f>
        <v>#REF!</v>
      </c>
      <c r="J137" s="172" t="e">
        <f>'[2]11. Kultúra'!#REF!</f>
        <v>#REF!</v>
      </c>
      <c r="K137" s="174" t="e">
        <f>'[2]11. Kultúra'!#REF!</f>
        <v>#REF!</v>
      </c>
      <c r="L137" s="175" t="e">
        <f t="shared" si="66"/>
        <v>#REF!</v>
      </c>
      <c r="M137" s="172">
        <v>3300</v>
      </c>
      <c r="N137" s="172" t="e">
        <f>'[2]11. Kultúra'!#REF!</f>
        <v>#REF!</v>
      </c>
      <c r="O137" s="174" t="e">
        <f>'[2]11.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'[2]11. Kultúra'!$H$156</f>
        <v>300</v>
      </c>
      <c r="V137" s="172" t="e">
        <f>'[2]11. Kultúra'!$I$156</f>
        <v>#REF!</v>
      </c>
      <c r="W137" s="174" t="e">
        <f>'[2]11.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'[2]11. Kultúra'!#REF!</f>
        <v>#REF!</v>
      </c>
      <c r="G138" s="201" t="e">
        <f>'[2]11. Kultúra'!#REF!</f>
        <v>#REF!</v>
      </c>
      <c r="H138" s="202" t="e">
        <f t="shared" si="65"/>
        <v>#REF!</v>
      </c>
      <c r="I138" s="203" t="e">
        <f>'[2]11. Kultúra'!#REF!</f>
        <v>#REF!</v>
      </c>
      <c r="J138" s="203" t="e">
        <f>'[2]11. Kultúra'!#REF!</f>
        <v>#REF!</v>
      </c>
      <c r="K138" s="204" t="e">
        <f>'[2]11. Kultúra'!#REF!</f>
        <v>#REF!</v>
      </c>
      <c r="L138" s="187" t="e">
        <f t="shared" si="66"/>
        <v>#REF!</v>
      </c>
      <c r="M138" s="179">
        <v>0</v>
      </c>
      <c r="N138" s="179" t="e">
        <f>'[2]11. Kultúra'!#REF!</f>
        <v>#REF!</v>
      </c>
      <c r="O138" s="205" t="e">
        <f>'[2]11.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'[2]11. Kultúra'!$H$160</f>
        <v>#REF!</v>
      </c>
      <c r="V138" s="179" t="e">
        <f>'[2]11. Kultúra'!$I$160</f>
        <v>#REF!</v>
      </c>
      <c r="W138" s="205" t="e">
        <f>'[2]11.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'[2]12. Prostredie pre život'!#REF!</f>
        <v>#REF!</v>
      </c>
      <c r="G141" s="74" t="e">
        <f>'[2]12.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'[2]12. Prostredie pre život'!#REF!</f>
        <v>#REF!</v>
      </c>
      <c r="N141" s="73" t="e">
        <f>'[2]12. Prostredie pre život'!#REF!</f>
        <v>#REF!</v>
      </c>
      <c r="O141" s="75" t="e">
        <f>'[2]12.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'[2]12. Prostredie pre život'!$H$5</f>
        <v>117930</v>
      </c>
      <c r="V141" s="73">
        <f>'[2]12. Prostredie pre život'!$I$5</f>
        <v>0</v>
      </c>
      <c r="W141" s="75">
        <f>'[2]12.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'[2]12. Prostredie pre život'!#REF!</f>
        <v>#REF!</v>
      </c>
      <c r="F142" s="73" t="e">
        <f>'[2]12. Prostredie pre život'!#REF!</f>
        <v>#REF!</v>
      </c>
      <c r="G142" s="74" t="e">
        <f>'[2]12.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'[2]12. Prostredie pre život'!#REF!</f>
        <v>#REF!</v>
      </c>
      <c r="N142" s="73" t="e">
        <f>'[2]12. Prostredie pre život'!#REF!</f>
        <v>#REF!</v>
      </c>
      <c r="O142" s="75" t="e">
        <f>'[2]12.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'[2]12. Prostredie pre život'!$H$19</f>
        <v>450</v>
      </c>
      <c r="V142" s="73">
        <f>'[2]12. Prostredie pre život'!$I$19</f>
        <v>0</v>
      </c>
      <c r="W142" s="75">
        <f>'[2]12.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'[2]12.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'[2]12. Prostredie pre život'!#REF!</f>
        <v>#REF!</v>
      </c>
      <c r="O143" s="75" t="e">
        <f>'[2]12.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'[2]12. Prostredie pre život'!$H$21</f>
        <v>151902</v>
      </c>
      <c r="V143" s="73">
        <f>'[2]12. Prostredie pre život'!$I$21</f>
        <v>1921299</v>
      </c>
      <c r="W143" s="75">
        <f>'[2]12.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'[2]12. Prostredie pre život'!#REF!</f>
        <v>#REF!</v>
      </c>
      <c r="G144" s="74" t="e">
        <f>'[2]12.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'[2]12. Prostredie pre život'!#REF!</f>
        <v>#REF!</v>
      </c>
      <c r="N144" s="73" t="e">
        <f>'[2]12. Prostredie pre život'!#REF!</f>
        <v>#REF!</v>
      </c>
      <c r="O144" s="75" t="e">
        <f>'[2]12.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'[2]12. Prostredie pre život'!$H$39</f>
        <v>2850</v>
      </c>
      <c r="V144" s="73">
        <f>'[2]12. Prostredie pre život'!$I$39</f>
        <v>0</v>
      </c>
      <c r="W144" s="75">
        <f>'[2]12.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'[2]12. Prostredie pre život'!#REF!</f>
        <v>#REF!</v>
      </c>
      <c r="G145" s="173" t="e">
        <f>'[2]12.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'[2]12. Prostredie pre život'!#REF!</f>
        <v>#REF!</v>
      </c>
      <c r="N145" s="172" t="e">
        <f>'[2]12. Prostredie pre život'!#REF!</f>
        <v>#REF!</v>
      </c>
      <c r="O145" s="174" t="e">
        <f>'[2]12.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'[2]12. Prostredie pre život'!$H$45</f>
        <v>1825</v>
      </c>
      <c r="V145" s="172">
        <f>'[2]12. Prostredie pre život'!$I$45</f>
        <v>0</v>
      </c>
      <c r="W145" s="174">
        <f>'[2]12.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'[2]12. Prostredie pre život'!#REF!</f>
        <v>#REF!</v>
      </c>
      <c r="G146" s="173" t="e">
        <f>'[2]12.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'[2]12. Prostredie pre život'!#REF!</f>
        <v>#REF!</v>
      </c>
      <c r="N146" s="172" t="e">
        <f>'[2]12. Prostredie pre život'!#REF!</f>
        <v>#REF!</v>
      </c>
      <c r="O146" s="174" t="e">
        <f>'[2]12.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'[2]12. Prostredie pre život'!$H$48</f>
        <v>6840</v>
      </c>
      <c r="V146" s="172">
        <f>'[2]12. Prostredie pre život'!$I$48</f>
        <v>7000</v>
      </c>
      <c r="W146" s="174">
        <f>'[2]12.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'[2]12. Prostredie pre život'!#REF!</f>
        <v>#REF!</v>
      </c>
      <c r="G147" s="173" t="e">
        <f>'[2]12.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'[2]12. Prostredie pre život'!#REF!</f>
        <v>#REF!</v>
      </c>
      <c r="N147" s="172" t="e">
        <f>'[2]12. Prostredie pre život'!#REF!</f>
        <v>#REF!</v>
      </c>
      <c r="O147" s="174" t="e">
        <f>'[2]12.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'[2]12. Prostredie pre život'!$H$60</f>
        <v>75</v>
      </c>
      <c r="V147" s="172">
        <f>'[2]12. Prostredie pre život'!$I$60</f>
        <v>0</v>
      </c>
      <c r="W147" s="174">
        <f>'[2]12.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'[2]12. Prostredie pre život'!#REF!</f>
        <v>#REF!</v>
      </c>
      <c r="G148" s="173" t="e">
        <f>'[2]12.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'[2]12. Prostredie pre život'!#REF!</f>
        <v>#REF!</v>
      </c>
      <c r="N148" s="172" t="e">
        <f>'[2]12. Prostredie pre život'!#REF!</f>
        <v>#REF!</v>
      </c>
      <c r="O148" s="174" t="e">
        <f>'[2]12.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'[2]12. Prostredie pre život'!$H$62</f>
        <v>19460</v>
      </c>
      <c r="V148" s="172">
        <f>'[2]12. Prostredie pre život'!$I$62</f>
        <v>0</v>
      </c>
      <c r="W148" s="174">
        <f>'[2]12.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'[2]12.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'[2]12. Prostredie pre život'!#REF!</f>
        <v>#REF!</v>
      </c>
      <c r="N149" s="181" t="e">
        <f>'[2]12. Prostredie pre život'!#REF!</f>
        <v>#REF!</v>
      </c>
      <c r="O149" s="182" t="e">
        <f>'[2]12.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'[2]12. Prostredie pre život'!$H$69</f>
        <v>28950</v>
      </c>
      <c r="V149" s="181">
        <f>'[2]12. Prostredie pre život'!$I$69</f>
        <v>8480</v>
      </c>
      <c r="W149" s="182">
        <f>'[2]12.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'[2]12. Prostredie pre život'!#REF!</f>
        <v>#REF!</v>
      </c>
      <c r="G150" s="180" t="e">
        <f>'[2]12.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'[2]12. Prostredie pre život'!#REF!</f>
        <v>#REF!</v>
      </c>
      <c r="N150" s="179" t="e">
        <f>'[2]12. Prostredie pre život'!#REF!</f>
        <v>#REF!</v>
      </c>
      <c r="O150" s="188" t="e">
        <f>'[2]12.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'[2]12. Prostredie pre život'!$H$98</f>
        <v>0</v>
      </c>
      <c r="V150" s="179">
        <f>'[2]12. Prostredie pre život'!$I$98</f>
        <v>0</v>
      </c>
      <c r="W150" s="188">
        <f>'[2]12.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'[2]13. Sociálna starostlivosť'!#REF!</f>
        <v>#REF!</v>
      </c>
      <c r="G153" s="74" t="e">
        <f>'[2]13.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'[2]13. Sociálna starostlivosť'!#REF!</f>
        <v>#REF!</v>
      </c>
      <c r="O153" s="75" t="e">
        <f>'[2]13.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'[2]13. Sociálna starostlivosť'!$H$5</f>
        <v>0</v>
      </c>
      <c r="V153" s="73">
        <f>'[2]13. Sociálna starostlivosť'!$I$5</f>
        <v>0</v>
      </c>
      <c r="W153" s="75" t="e">
        <f>'[2]13.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'[2]13. Sociálna starostlivosť'!#REF!</f>
        <v>#REF!</v>
      </c>
      <c r="G154" s="74" t="e">
        <f>'[2]13.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'[2]13. Sociálna starostlivosť'!#REF!</f>
        <v>#REF!</v>
      </c>
      <c r="O154" s="75" t="e">
        <f>'[2]13.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'[2]13. Sociálna starostlivosť'!$H$7</f>
        <v>0</v>
      </c>
      <c r="V154" s="73" t="e">
        <f>'[2]13. Sociálna starostlivosť'!$I$7</f>
        <v>#REF!</v>
      </c>
      <c r="W154" s="75" t="e">
        <f>'[2]13.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'[2]13. Sociálna starostlivosť'!#REF!</f>
        <v>#REF!</v>
      </c>
      <c r="G155" s="74" t="e">
        <f>'[2]13.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'[2]13. Sociálna starostlivosť'!#REF!</f>
        <v>#REF!</v>
      </c>
      <c r="N155" s="73" t="e">
        <f>'[2]13. Sociálna starostlivosť'!#REF!</f>
        <v>#REF!</v>
      </c>
      <c r="O155" s="75" t="e">
        <f>'[2]13.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'[2]13. Sociálna starostlivosť'!$H$8</f>
        <v>2000</v>
      </c>
      <c r="V155" s="73">
        <f>'[2]13. Sociálna starostlivosť'!$I$8</f>
        <v>0</v>
      </c>
      <c r="W155" s="75">
        <f>'[2]13.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'[2]13. Sociálna starostlivosť'!#REF!</f>
        <v>#REF!</v>
      </c>
      <c r="G157" s="74" t="e">
        <f>'[2]13.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'[2]13. Sociálna starostlivosť'!#REF!</f>
        <v>#REF!</v>
      </c>
      <c r="O157" s="75" t="e">
        <f>'[2]13.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'[2]13. Sociálna starostlivosť'!$H$11</f>
        <v>155</v>
      </c>
      <c r="V157" s="73">
        <f>'[2]13. Sociálna starostlivosť'!$I$11</f>
        <v>0</v>
      </c>
      <c r="W157" s="75">
        <f>'[2]13.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'[2]13. Sociálna starostlivosť'!#REF!</f>
        <v>#REF!</v>
      </c>
      <c r="G158" s="74" t="e">
        <f>'[2]13.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'[2]13. Sociálna starostlivosť'!#REF!</f>
        <v>#REF!</v>
      </c>
      <c r="O158" s="75" t="e">
        <f>'[2]13.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'[2]13. Sociálna starostlivosť'!$H$17</f>
        <v>0</v>
      </c>
      <c r="V158" s="73" t="e">
        <f>'[2]13. Sociálna starostlivosť'!$I$17</f>
        <v>#REF!</v>
      </c>
      <c r="W158" s="75" t="e">
        <f>'[2]13.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'[2]13. Sociálna starostlivosť'!#REF!</f>
        <v>#REF!</v>
      </c>
      <c r="G159" s="74" t="e">
        <f>'[2]13.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'[2]13. Sociálna starostlivosť'!#REF!</f>
        <v>#REF!</v>
      </c>
      <c r="N159" s="73" t="e">
        <f>'[2]13. Sociálna starostlivosť'!#REF!</f>
        <v>#REF!</v>
      </c>
      <c r="O159" s="75" t="e">
        <f>'[2]13.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'[2]13. Sociálna starostlivosť'!$H$18</f>
        <v>7695</v>
      </c>
      <c r="V159" s="73">
        <f>'[2]13. Sociálna starostlivosť'!$I$18</f>
        <v>0</v>
      </c>
      <c r="W159" s="75">
        <f>'[2]13.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'[2]13. Sociálna starostlivosť'!#REF!</f>
        <v>#REF!</v>
      </c>
      <c r="G160" s="74" t="e">
        <f>'[2]13.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'[2]13. Sociálna starostlivosť'!#REF!</f>
        <v>#REF!</v>
      </c>
      <c r="O160" s="75" t="e">
        <f>'[2]13.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'[2]13. Sociálna starostlivosť'!$H$20</f>
        <v>0</v>
      </c>
      <c r="V160" s="73" t="e">
        <f>'[2]13. Sociálna starostlivosť'!$I$20</f>
        <v>#REF!</v>
      </c>
      <c r="W160" s="75" t="e">
        <f>'[2]13.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'[2]13. Sociálna starostlivosť'!#REF!</f>
        <v>#REF!</v>
      </c>
      <c r="G162" s="74" t="e">
        <f>'[2]13.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'[2]13. Sociálna starostlivosť'!#REF!</f>
        <v>#REF!</v>
      </c>
      <c r="O162" s="75" t="e">
        <f>'[2]13.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'[2]13. Sociálna starostlivosť'!$H$22</f>
        <v>0</v>
      </c>
      <c r="V162" s="73" t="e">
        <f>'[2]13. Sociálna starostlivosť'!$I$22</f>
        <v>#REF!</v>
      </c>
      <c r="W162" s="75" t="e">
        <f>'[2]13.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'[2]13. Sociálna starostlivosť'!#REF!</f>
        <v>#REF!</v>
      </c>
      <c r="G163" s="74" t="e">
        <f>'[2]13.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'[2]13. Sociálna starostlivosť'!#REF!</f>
        <v>#REF!</v>
      </c>
      <c r="O163" s="75" t="e">
        <f>'[2]13.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'[2]13. Sociálna starostlivosť'!$H$24</f>
        <v>0</v>
      </c>
      <c r="V163" s="73" t="e">
        <f>'[2]13. Sociálna starostlivosť'!$I$24</f>
        <v>#REF!</v>
      </c>
      <c r="W163" s="75" t="e">
        <f>'[2]13.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'[2]13.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'[2]13.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'[2]13. Sociálna starostlivosť'!$H$25</f>
        <v>0</v>
      </c>
      <c r="V164" s="73">
        <f>'[2]13. Sociálna starostlivosť'!$I$25</f>
        <v>2032610</v>
      </c>
      <c r="W164" s="75">
        <f>'[2]13.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'[2]13.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'[2]13. Sociálna starostlivosť'!#REF!</f>
        <v>#REF!</v>
      </c>
      <c r="O166" s="75" t="e">
        <f>'[2]13.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'[2]13. Sociálna starostlivosť'!$H$38</f>
        <v>0</v>
      </c>
      <c r="V166" s="73">
        <f>'[2]13. Sociálna starostlivosť'!$I$38</f>
        <v>0</v>
      </c>
      <c r="W166" s="75">
        <f>'[2]13.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'[2]13. Sociálna starostlivosť'!#REF!</f>
        <v>#REF!</v>
      </c>
      <c r="G167" s="74" t="e">
        <f>'[2]13.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'[2]13. Sociálna starostlivosť'!#REF!</f>
        <v>#REF!</v>
      </c>
      <c r="N167" s="73" t="e">
        <f>'[2]13. Sociálna starostlivosť'!#REF!</f>
        <v>#REF!</v>
      </c>
      <c r="O167" s="75" t="e">
        <f>'[2]13.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'[2]13. Sociálna starostlivosť'!$H$41</f>
        <v>0</v>
      </c>
      <c r="V167" s="73">
        <f>'[2]13. Sociálna starostlivosť'!$I$41</f>
        <v>0</v>
      </c>
      <c r="W167" s="75">
        <f>'[2]13.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'[2]13. Sociálna starostlivosť'!#REF!</f>
        <v>#REF!</v>
      </c>
      <c r="G168" s="74" t="e">
        <f>'[2]13.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'[2]13. Sociálna starostlivosť'!#REF!</f>
        <v>#REF!</v>
      </c>
      <c r="O168" s="75" t="e">
        <f>'[2]13.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'[2]13. Sociálna starostlivosť'!$H$43</f>
        <v>0</v>
      </c>
      <c r="V168" s="73" t="e">
        <f>'[2]13. Sociálna starostlivosť'!$I$43</f>
        <v>#REF!</v>
      </c>
      <c r="W168" s="75" t="e">
        <f>'[2]13.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'[2]13. Sociálna starostlivosť'!#REF!</f>
        <v>#REF!</v>
      </c>
      <c r="G169" s="173" t="e">
        <f>'[2]13.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'[2]13. Sociálna starostlivosť'!#REF!</f>
        <v>#REF!</v>
      </c>
      <c r="O169" s="174" t="e">
        <f>'[2]13.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'[2]13. Sociálna starostlivosť'!$H$44</f>
        <v>0</v>
      </c>
      <c r="V169" s="172" t="e">
        <f>'[2]13. Sociálna starostlivosť'!$I$44</f>
        <v>#REF!</v>
      </c>
      <c r="W169" s="174" t="e">
        <f>'[2]13.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'[2]13. Sociálna starostlivosť'!#REF!</f>
        <v>#REF!</v>
      </c>
      <c r="G170" s="173" t="e">
        <f>'[2]13.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'[2]13. Sociálna starostlivosť'!#REF!</f>
        <v>#REF!</v>
      </c>
      <c r="N170" s="172" t="e">
        <f>'[2]13. Sociálna starostlivosť'!#REF!</f>
        <v>#REF!</v>
      </c>
      <c r="O170" s="174" t="e">
        <f>'[2]13.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'[2]13. Sociálna starostlivosť'!$H$45</f>
        <v>16468</v>
      </c>
      <c r="V170" s="172">
        <f>'[2]13. Sociálna starostlivosť'!$I$45</f>
        <v>0</v>
      </c>
      <c r="W170" s="174">
        <f>'[2]13.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'[2]13. Sociálna starostlivosť'!#REF!</f>
        <v>#REF!</v>
      </c>
      <c r="G172" s="74" t="e">
        <f>'[2]13.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'[2]13. Sociálna starostlivosť'!#REF!</f>
        <v>#REF!</v>
      </c>
      <c r="N172" s="73" t="e">
        <f>'[2]13. Sociálna starostlivosť'!#REF!</f>
        <v>#REF!</v>
      </c>
      <c r="O172" s="75" t="e">
        <f>'[2]13.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'[2]13. Sociálna starostlivosť'!$H$54</f>
        <v>150</v>
      </c>
      <c r="V172" s="73" t="e">
        <f>'[2]13. Sociálna starostlivosť'!$I$54</f>
        <v>#REF!</v>
      </c>
      <c r="W172" s="75" t="e">
        <f>'[2]13.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'[2]13. Sociálna starostlivosť'!#REF!</f>
        <v>#REF!</v>
      </c>
      <c r="G173" s="180" t="e">
        <f>'[2]13. Sociálna starostlivosť'!#REF!</f>
        <v>#REF!</v>
      </c>
      <c r="H173" s="178" t="e">
        <f>SUM(I173:K173)</f>
        <v>#REF!</v>
      </c>
      <c r="I173" s="179" t="e">
        <f>'[2]13.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'[2]13. Sociálna starostlivosť'!#REF!</f>
        <v>#REF!</v>
      </c>
      <c r="N173" s="179" t="e">
        <f>'[2]13. Sociálna starostlivosť'!#REF!</f>
        <v>#REF!</v>
      </c>
      <c r="O173" s="188" t="e">
        <f>'[2]13.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'[2]13. Sociálna starostlivosť'!$H$75</f>
        <v>1300</v>
      </c>
      <c r="V173" s="179" t="e">
        <f>'[2]13. Sociálna starostlivosť'!$I$75</f>
        <v>#REF!</v>
      </c>
      <c r="W173" s="188" t="e">
        <f>'[2]13.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'[2]14.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'[2]14. Bývanie'!#REF!</f>
        <v>#REF!</v>
      </c>
      <c r="N174" s="164" t="e">
        <f>'[2]14. Bývanie'!#REF!</f>
        <v>#REF!</v>
      </c>
      <c r="O174" s="164" t="e">
        <f>'[2]14.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'[2]14. Bývanie'!$H$18</f>
        <v>329843</v>
      </c>
      <c r="V174" s="164">
        <f>'[2]14. Bývanie'!$I$18</f>
        <v>0</v>
      </c>
      <c r="W174" s="164">
        <f>'[2]14.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'[2]15.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'[2]15. Administratíva'!#REF!</f>
        <v>#REF!</v>
      </c>
      <c r="L176" s="76" t="e">
        <f>SUM(M176:O176)</f>
        <v>#REF!</v>
      </c>
      <c r="M176" s="73" t="e">
        <f>'[2]15. Administratíva'!#REF!</f>
        <v>#REF!</v>
      </c>
      <c r="N176" s="73" t="e">
        <f>'[2]15. Administratíva'!#REF!</f>
        <v>#REF!</v>
      </c>
      <c r="O176" s="75" t="e">
        <f>'[2]15.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'[2]15. Administratíva'!$H$89</f>
        <v>1343</v>
      </c>
      <c r="V176" s="73" t="e">
        <f>'[2]15. Administratíva'!$I$89</f>
        <v>#REF!</v>
      </c>
      <c r="W176" s="75" t="e">
        <f>'[2]15.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'[2]15. Administratíva'!#REF!</f>
        <v>#REF!</v>
      </c>
      <c r="F177" s="73" t="e">
        <f>'[2]15.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'[2]15. Administratíva'!#REF!</f>
        <v>#REF!</v>
      </c>
      <c r="N177" s="73" t="e">
        <f>'[2]15. Administratíva'!#REF!</f>
        <v>#REF!</v>
      </c>
      <c r="O177" s="75" t="e">
        <f>'[2]15.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'[2]15. Administratíva'!$H$91</f>
        <v>#REF!</v>
      </c>
      <c r="V177" s="73" t="e">
        <f>'[2]15. Administratíva'!$I$91</f>
        <v>#REF!</v>
      </c>
      <c r="W177" s="75" t="e">
        <f>'[2]15.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'[2]15. Administratíva'!#REF!</f>
        <v>#REF!</v>
      </c>
      <c r="G178" s="81" t="e">
        <f>'[2]15.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'[2]15. Administratíva'!#REF!</f>
        <v>#REF!</v>
      </c>
      <c r="O178" s="90" t="e">
        <f>'[2]15.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'[3]15. Administratíva'!$Q$4</f>
        <v>1303806</v>
      </c>
      <c r="V178" s="80">
        <f>'[2]15. Administratíva'!$I$4</f>
        <v>0</v>
      </c>
      <c r="W178" s="90">
        <f>'[2]15.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8" t="s">
        <v>392</v>
      </c>
      <c r="B1" s="718"/>
      <c r="C1" s="718"/>
      <c r="D1" s="718"/>
      <c r="E1" s="718"/>
      <c r="F1" s="718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11" width="15.5703125" style="101" customWidth="1"/>
    <col min="12" max="244" width="9.140625" style="101" customWidth="1"/>
    <col min="245" max="16384" width="34.28515625" style="101"/>
  </cols>
  <sheetData>
    <row r="1" spans="1:3" ht="20.25" x14ac:dyDescent="0.3">
      <c r="A1" s="721" t="s">
        <v>638</v>
      </c>
      <c r="B1" s="721"/>
      <c r="C1" s="721"/>
    </row>
    <row r="2" spans="1:3" ht="13.5" thickBot="1" x14ac:dyDescent="0.25"/>
    <row r="3" spans="1:3" ht="36.75" thickBot="1" x14ac:dyDescent="0.3">
      <c r="A3" s="328" t="s">
        <v>401</v>
      </c>
      <c r="B3" s="411" t="s">
        <v>619</v>
      </c>
      <c r="C3" s="411" t="s">
        <v>622</v>
      </c>
    </row>
    <row r="4" spans="1:3" ht="20.25" customHeight="1" x14ac:dyDescent="0.25">
      <c r="A4" s="327" t="s">
        <v>402</v>
      </c>
      <c r="B4" s="412">
        <f>'príjmy '!B3</f>
        <v>27305660</v>
      </c>
      <c r="C4" s="412">
        <f>'príjmy '!C3</f>
        <v>7504553.1600000001</v>
      </c>
    </row>
    <row r="5" spans="1:3" ht="21.75" customHeight="1" x14ac:dyDescent="0.25">
      <c r="A5" s="105" t="s">
        <v>403</v>
      </c>
      <c r="B5" s="413">
        <f>'výdavky '!E6</f>
        <v>26939665</v>
      </c>
      <c r="C5" s="413">
        <f>'výdavky '!I6</f>
        <v>7262137.4900000002</v>
      </c>
    </row>
    <row r="6" spans="1:3" ht="21" customHeight="1" x14ac:dyDescent="0.25">
      <c r="A6" s="105" t="s">
        <v>379</v>
      </c>
      <c r="B6" s="413">
        <f t="shared" ref="B6:C6" si="0">B4-B5</f>
        <v>365995</v>
      </c>
      <c r="C6" s="413">
        <f t="shared" si="0"/>
        <v>242415.66999999993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'!B86</f>
        <v>8499000</v>
      </c>
      <c r="C8" s="413">
        <f>'príjmy '!C86</f>
        <v>70237.62</v>
      </c>
    </row>
    <row r="9" spans="1:3" ht="21" customHeight="1" x14ac:dyDescent="0.25">
      <c r="A9" s="105" t="s">
        <v>397</v>
      </c>
      <c r="B9" s="413">
        <f>'výdavky '!F6</f>
        <v>5546700</v>
      </c>
      <c r="C9" s="413">
        <f>'výdavky '!J6</f>
        <v>915832.92999999993</v>
      </c>
    </row>
    <row r="10" spans="1:3" ht="21.75" customHeight="1" x14ac:dyDescent="0.25">
      <c r="A10" s="105" t="s">
        <v>379</v>
      </c>
      <c r="B10" s="413">
        <f t="shared" ref="B10:C10" si="1">B8-B9</f>
        <v>2952300</v>
      </c>
      <c r="C10" s="413">
        <f t="shared" si="1"/>
        <v>-845595.30999999994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'!B98</f>
        <v>1364150</v>
      </c>
      <c r="C12" s="413">
        <f>'príjmy '!C98</f>
        <v>949442.7</v>
      </c>
    </row>
    <row r="13" spans="1:3" ht="22.5" customHeight="1" x14ac:dyDescent="0.25">
      <c r="A13" s="105" t="s">
        <v>399</v>
      </c>
      <c r="B13" s="413">
        <f>'výdavky '!G6</f>
        <v>4682445</v>
      </c>
      <c r="C13" s="413">
        <f>'výdavky '!K6</f>
        <v>523555.05</v>
      </c>
    </row>
    <row r="14" spans="1:3" ht="18.75" thickBot="1" x14ac:dyDescent="0.3">
      <c r="A14" s="108" t="s">
        <v>379</v>
      </c>
      <c r="B14" s="414">
        <f t="shared" ref="B14:C14" si="2">B12-B13</f>
        <v>-3318295</v>
      </c>
      <c r="C14" s="414">
        <f t="shared" si="2"/>
        <v>425887.64999999997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37168810</v>
      </c>
      <c r="C16" s="415">
        <f t="shared" si="3"/>
        <v>8524233.4800000004</v>
      </c>
    </row>
    <row r="17" spans="1:3" ht="27.75" customHeight="1" thickBot="1" x14ac:dyDescent="0.35">
      <c r="A17" s="325" t="s">
        <v>383</v>
      </c>
      <c r="B17" s="416">
        <f t="shared" ref="B17:C17" si="4">B5+B9+B13</f>
        <v>37168810</v>
      </c>
      <c r="C17" s="416">
        <f t="shared" si="4"/>
        <v>8701525.4700000007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-177291.99000000022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35804660</v>
      </c>
      <c r="C21" s="418">
        <f t="shared" si="6"/>
        <v>7574790.7800000003</v>
      </c>
    </row>
    <row r="22" spans="1:3" ht="21" thickBot="1" x14ac:dyDescent="0.35">
      <c r="A22" s="323" t="s">
        <v>424</v>
      </c>
      <c r="B22" s="419">
        <f t="shared" ref="B22:C22" si="7">B5+B9</f>
        <v>32486365</v>
      </c>
      <c r="C22" s="419">
        <f t="shared" si="7"/>
        <v>8177970.4199999999</v>
      </c>
    </row>
    <row r="23" spans="1:3" ht="21" thickBot="1" x14ac:dyDescent="0.35">
      <c r="A23" s="324" t="s">
        <v>410</v>
      </c>
      <c r="B23" s="420">
        <f t="shared" ref="B23:C23" si="8">B21-B22</f>
        <v>3318295</v>
      </c>
      <c r="C23" s="420">
        <f t="shared" si="8"/>
        <v>-603179.63999999966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619</v>
      </c>
      <c r="C25" s="646" t="s">
        <v>622</v>
      </c>
    </row>
    <row r="26" spans="1:3" ht="18" x14ac:dyDescent="0.25">
      <c r="A26" s="555" t="s">
        <v>5</v>
      </c>
      <c r="B26" s="647">
        <f>'príjmy '!B4</f>
        <v>13572000</v>
      </c>
      <c r="C26" s="647">
        <f>'príjmy '!C4</f>
        <v>3729361.9699999997</v>
      </c>
    </row>
    <row r="27" spans="1:3" ht="18" x14ac:dyDescent="0.25">
      <c r="A27" s="556" t="s">
        <v>591</v>
      </c>
      <c r="B27" s="648">
        <f>'príjmy '!B18+'príjmy '!B29+'príjmy '!B52+'príjmy '!B87</f>
        <v>4429400</v>
      </c>
      <c r="C27" s="648">
        <f>'príjmy '!C18+'príjmy '!C29+'príjmy '!C52+'príjmy '!C87</f>
        <v>892229.14999999991</v>
      </c>
    </row>
    <row r="28" spans="1:3" ht="18" x14ac:dyDescent="0.25">
      <c r="A28" s="556" t="s">
        <v>592</v>
      </c>
      <c r="B28" s="648">
        <f>'príjmy '!B61+'príjmy '!B91</f>
        <v>17803260</v>
      </c>
      <c r="C28" s="648">
        <f>'príjmy '!C61+'príjmy '!C91</f>
        <v>2953199.66</v>
      </c>
    </row>
    <row r="29" spans="1:3" ht="18" x14ac:dyDescent="0.25">
      <c r="A29" s="556" t="s">
        <v>593</v>
      </c>
      <c r="B29" s="648">
        <f>'príjmy '!B99+'príjmy '!B100+'príjmy '!B101+'príjmy '!B102</f>
        <v>724150</v>
      </c>
      <c r="C29" s="648">
        <f>'príjmy '!C99+'príjmy '!C100+'príjmy '!C101+'príjmy '!C102</f>
        <v>645047.0199999999</v>
      </c>
    </row>
    <row r="30" spans="1:3" ht="18" x14ac:dyDescent="0.25">
      <c r="A30" s="556" t="s">
        <v>594</v>
      </c>
      <c r="B30" s="648">
        <f>'príjmy '!B103+'príjmy '!B104</f>
        <v>640000</v>
      </c>
      <c r="C30" s="648">
        <f>'príjmy '!C103+'príjmy '!C104</f>
        <v>304395.68</v>
      </c>
    </row>
    <row r="31" spans="1:3" ht="18" x14ac:dyDescent="0.25">
      <c r="A31" s="556" t="s">
        <v>595</v>
      </c>
      <c r="B31" s="648">
        <f>B5</f>
        <v>26939665</v>
      </c>
      <c r="C31" s="648">
        <f>C5</f>
        <v>7262137.4900000002</v>
      </c>
    </row>
    <row r="32" spans="1:3" ht="18" x14ac:dyDescent="0.25">
      <c r="A32" s="556" t="s">
        <v>596</v>
      </c>
      <c r="B32" s="648">
        <f>B9</f>
        <v>5546700</v>
      </c>
      <c r="C32" s="648">
        <f t="shared" ref="C32" si="9">C9</f>
        <v>915832.92999999993</v>
      </c>
    </row>
    <row r="33" spans="1:15" ht="18.75" thickBot="1" x14ac:dyDescent="0.3">
      <c r="A33" s="557" t="s">
        <v>597</v>
      </c>
      <c r="B33" s="649">
        <f t="shared" ref="B33:C33" si="10">B13</f>
        <v>4682445</v>
      </c>
      <c r="C33" s="649">
        <f t="shared" si="10"/>
        <v>523555.05</v>
      </c>
    </row>
    <row r="34" spans="1:15" ht="13.5" thickBot="1" x14ac:dyDescent="0.25">
      <c r="A34" s="719"/>
      <c r="C34" s="345"/>
    </row>
    <row r="35" spans="1:15" ht="36.75" thickBot="1" x14ac:dyDescent="0.3">
      <c r="A35" s="720"/>
      <c r="B35" s="568" t="s">
        <v>619</v>
      </c>
      <c r="C35" s="567" t="s">
        <v>622</v>
      </c>
    </row>
    <row r="36" spans="1:15" ht="18" x14ac:dyDescent="0.25">
      <c r="A36" s="558" t="s">
        <v>436</v>
      </c>
      <c r="B36" s="341">
        <f>B26+B27+B28+B29+B30</f>
        <v>37168810</v>
      </c>
      <c r="C36" s="650">
        <f t="shared" ref="C36" si="11">C26+C27+C28+C29+C30</f>
        <v>8524233.4799999986</v>
      </c>
    </row>
    <row r="37" spans="1:15" ht="18" x14ac:dyDescent="0.25">
      <c r="A37" s="559" t="s">
        <v>437</v>
      </c>
      <c r="B37" s="338">
        <f t="shared" ref="B37:C37" si="12">B31+B32+B33</f>
        <v>37168810</v>
      </c>
      <c r="C37" s="651">
        <f t="shared" si="12"/>
        <v>8701525.4700000007</v>
      </c>
    </row>
    <row r="38" spans="1:15" ht="18.75" thickBot="1" x14ac:dyDescent="0.3">
      <c r="A38" s="560" t="s">
        <v>379</v>
      </c>
      <c r="B38" s="339">
        <f t="shared" ref="B38:C38" si="13">B36-B37</f>
        <v>0</v>
      </c>
      <c r="C38" s="652">
        <f t="shared" si="13"/>
        <v>-177291.99000000209</v>
      </c>
      <c r="D38" s="340"/>
      <c r="E38" s="340"/>
      <c r="F38" s="340"/>
      <c r="G38" s="340"/>
      <c r="H38" s="340"/>
      <c r="I38" s="340"/>
      <c r="J38" s="340"/>
      <c r="K38" s="340"/>
    </row>
    <row r="42" spans="1:15" x14ac:dyDescent="0.2">
      <c r="O42" s="102"/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2" t="s">
        <v>625</v>
      </c>
      <c r="B1" s="722"/>
      <c r="C1" s="722"/>
      <c r="D1" s="722"/>
    </row>
    <row r="2" spans="1:4" s="679" customFormat="1" ht="34.5" customHeight="1" thickBot="1" x14ac:dyDescent="0.35">
      <c r="A2" s="675" t="s">
        <v>585</v>
      </c>
      <c r="B2" s="676" t="s">
        <v>381</v>
      </c>
      <c r="C2" s="677" t="s">
        <v>623</v>
      </c>
      <c r="D2" s="678" t="s">
        <v>624</v>
      </c>
    </row>
    <row r="3" spans="1:4" ht="15.75" x14ac:dyDescent="0.25">
      <c r="A3" s="573" t="s">
        <v>438</v>
      </c>
      <c r="B3" s="668" t="s">
        <v>443</v>
      </c>
      <c r="C3" s="669">
        <v>150000</v>
      </c>
      <c r="D3" s="683">
        <v>432</v>
      </c>
    </row>
    <row r="4" spans="1:4" ht="15.75" x14ac:dyDescent="0.25">
      <c r="A4" s="573" t="s">
        <v>556</v>
      </c>
      <c r="B4" s="670" t="s">
        <v>439</v>
      </c>
      <c r="C4" s="671">
        <v>115000</v>
      </c>
      <c r="D4" s="684"/>
    </row>
    <row r="5" spans="1:4" ht="15.75" x14ac:dyDescent="0.25">
      <c r="A5" s="723" t="s">
        <v>440</v>
      </c>
      <c r="B5" s="670" t="s">
        <v>551</v>
      </c>
      <c r="C5" s="671">
        <v>227000</v>
      </c>
      <c r="D5" s="684">
        <v>56724.99</v>
      </c>
    </row>
    <row r="6" spans="1:4" ht="15.75" x14ac:dyDescent="0.25">
      <c r="A6" s="724"/>
      <c r="B6" s="670" t="s">
        <v>629</v>
      </c>
      <c r="C6" s="671">
        <v>2542000</v>
      </c>
      <c r="D6" s="684"/>
    </row>
    <row r="7" spans="1:4" ht="15.75" x14ac:dyDescent="0.25">
      <c r="A7" s="725"/>
      <c r="B7" s="670" t="s">
        <v>611</v>
      </c>
      <c r="C7" s="671">
        <v>20000</v>
      </c>
      <c r="D7" s="684">
        <v>5980</v>
      </c>
    </row>
    <row r="8" spans="1:4" ht="15.75" x14ac:dyDescent="0.25">
      <c r="A8" s="723" t="s">
        <v>614</v>
      </c>
      <c r="B8" s="670" t="s">
        <v>617</v>
      </c>
      <c r="C8" s="671">
        <v>239000</v>
      </c>
      <c r="D8" s="684"/>
    </row>
    <row r="9" spans="1:4" ht="15.75" x14ac:dyDescent="0.25">
      <c r="A9" s="724"/>
      <c r="B9" s="670" t="s">
        <v>632</v>
      </c>
      <c r="C9" s="671">
        <v>4600</v>
      </c>
      <c r="D9" s="684">
        <v>4597.2</v>
      </c>
    </row>
    <row r="10" spans="1:4" ht="15.75" x14ac:dyDescent="0.25">
      <c r="A10" s="724"/>
      <c r="B10" s="670" t="s">
        <v>636</v>
      </c>
      <c r="C10" s="671"/>
      <c r="D10" s="684">
        <v>60000</v>
      </c>
    </row>
    <row r="11" spans="1:4" ht="15.75" x14ac:dyDescent="0.25">
      <c r="A11" s="725"/>
      <c r="B11" s="672" t="s">
        <v>612</v>
      </c>
      <c r="C11" s="671">
        <v>21000</v>
      </c>
      <c r="D11" s="684"/>
    </row>
    <row r="12" spans="1:4" ht="15.75" x14ac:dyDescent="0.25">
      <c r="A12" s="653" t="s">
        <v>444</v>
      </c>
      <c r="B12" s="672" t="s">
        <v>634</v>
      </c>
      <c r="C12" s="671"/>
      <c r="D12" s="684">
        <v>11644</v>
      </c>
    </row>
    <row r="13" spans="1:4" ht="15.75" x14ac:dyDescent="0.25">
      <c r="A13" s="723" t="s">
        <v>616</v>
      </c>
      <c r="B13" s="672" t="s">
        <v>579</v>
      </c>
      <c r="C13" s="671">
        <v>494000</v>
      </c>
      <c r="D13" s="684">
        <v>493591.92</v>
      </c>
    </row>
    <row r="14" spans="1:4" ht="15.75" x14ac:dyDescent="0.25">
      <c r="A14" s="724"/>
      <c r="B14" s="672" t="s">
        <v>633</v>
      </c>
      <c r="C14" s="671">
        <v>4100</v>
      </c>
      <c r="D14" s="684">
        <v>4082.4</v>
      </c>
    </row>
    <row r="15" spans="1:4" ht="15.75" x14ac:dyDescent="0.25">
      <c r="A15" s="724"/>
      <c r="B15" s="672" t="s">
        <v>335</v>
      </c>
      <c r="C15" s="671">
        <v>924000</v>
      </c>
      <c r="D15" s="684"/>
    </row>
    <row r="16" spans="1:4" ht="15.75" x14ac:dyDescent="0.25">
      <c r="A16" s="725"/>
      <c r="B16" s="670" t="s">
        <v>606</v>
      </c>
      <c r="C16" s="671">
        <v>730000</v>
      </c>
      <c r="D16" s="684">
        <v>262798.46000000002</v>
      </c>
    </row>
    <row r="17" spans="1:4" ht="15.75" x14ac:dyDescent="0.25">
      <c r="A17" s="723" t="s">
        <v>599</v>
      </c>
      <c r="B17" s="670" t="s">
        <v>615</v>
      </c>
      <c r="C17" s="671">
        <v>16000</v>
      </c>
      <c r="D17" s="684">
        <v>15981.96</v>
      </c>
    </row>
    <row r="18" spans="1:4" ht="15.75" x14ac:dyDescent="0.25">
      <c r="A18" s="725"/>
      <c r="B18" s="670" t="s">
        <v>534</v>
      </c>
      <c r="C18" s="671">
        <v>10000</v>
      </c>
      <c r="D18" s="684"/>
    </row>
    <row r="19" spans="1:4" ht="16.5" thickBot="1" x14ac:dyDescent="0.3">
      <c r="A19" s="654"/>
      <c r="B19" s="673" t="s">
        <v>441</v>
      </c>
      <c r="C19" s="674">
        <v>50000</v>
      </c>
      <c r="D19" s="685"/>
    </row>
    <row r="20" spans="1:4" s="346" customFormat="1" ht="19.5" thickBot="1" x14ac:dyDescent="0.35">
      <c r="A20" s="680"/>
      <c r="B20" s="681" t="s">
        <v>442</v>
      </c>
      <c r="C20" s="682">
        <f>SUM(C3:C19)</f>
        <v>5546700</v>
      </c>
      <c r="D20" s="691">
        <f t="shared" ref="D20" si="0">SUM(D3:D19)</f>
        <v>915832.92999999993</v>
      </c>
    </row>
    <row r="27" spans="1:4" s="342" customFormat="1" ht="15.75" x14ac:dyDescent="0.25">
      <c r="C27" s="574"/>
    </row>
  </sheetData>
  <mergeCells count="6">
    <mergeCell ref="A1:D1"/>
    <mergeCell ref="A5:A7"/>
    <mergeCell ref="A8:A11"/>
    <mergeCell ref="A15:A16"/>
    <mergeCell ref="A17:A18"/>
    <mergeCell ref="A13:A14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5"/>
  <sheetViews>
    <sheetView topLeftCell="C1" workbookViewId="0">
      <selection sqref="A1:V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bestFit="1" customWidth="1"/>
    <col min="13" max="13" width="16.85546875" style="485" bestFit="1" customWidth="1"/>
    <col min="14" max="15" width="14.140625" style="485" bestFit="1" customWidth="1"/>
    <col min="16" max="17" width="12.5703125" style="485" bestFit="1" customWidth="1"/>
    <col min="18" max="22" width="13.5703125" style="485" customWidth="1"/>
    <col min="23" max="23" width="9.140625" style="485"/>
  </cols>
  <sheetData>
    <row r="1" spans="1:22" ht="16.5" customHeight="1" thickBot="1" x14ac:dyDescent="0.3">
      <c r="A1" s="747" t="s">
        <v>552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</row>
    <row r="2" spans="1:22" ht="15" customHeight="1" thickBot="1" x14ac:dyDescent="0.3">
      <c r="A2" s="799" t="s">
        <v>462</v>
      </c>
      <c r="B2" s="802" t="s">
        <v>463</v>
      </c>
      <c r="C2" s="776" t="s">
        <v>378</v>
      </c>
      <c r="D2" s="777"/>
      <c r="E2" s="777"/>
      <c r="F2" s="777"/>
      <c r="G2" s="777"/>
      <c r="H2" s="777"/>
      <c r="I2" s="777"/>
      <c r="J2" s="777"/>
      <c r="K2" s="778"/>
      <c r="L2" s="599"/>
      <c r="M2" s="760" t="s">
        <v>465</v>
      </c>
      <c r="N2" s="767" t="s">
        <v>553</v>
      </c>
      <c r="O2" s="768"/>
      <c r="P2" s="768"/>
      <c r="Q2" s="769"/>
      <c r="R2" s="752" t="s">
        <v>554</v>
      </c>
      <c r="S2" s="753"/>
      <c r="T2" s="753"/>
      <c r="U2" s="753"/>
      <c r="V2" s="754"/>
    </row>
    <row r="3" spans="1:22" ht="24.75" customHeight="1" x14ac:dyDescent="0.25">
      <c r="A3" s="800"/>
      <c r="B3" s="803"/>
      <c r="C3" s="805" t="s">
        <v>466</v>
      </c>
      <c r="D3" s="806"/>
      <c r="E3" s="807"/>
      <c r="F3" s="808" t="s">
        <v>467</v>
      </c>
      <c r="G3" s="809"/>
      <c r="H3" s="810"/>
      <c r="I3" s="796" t="s">
        <v>538</v>
      </c>
      <c r="J3" s="811" t="s">
        <v>468</v>
      </c>
      <c r="K3" s="615" t="s">
        <v>469</v>
      </c>
      <c r="L3" s="781" t="s">
        <v>464</v>
      </c>
      <c r="M3" s="761"/>
      <c r="N3" s="770"/>
      <c r="O3" s="771"/>
      <c r="P3" s="771"/>
      <c r="Q3" s="772"/>
      <c r="R3" s="755"/>
      <c r="S3" s="756"/>
      <c r="T3" s="756"/>
      <c r="U3" s="756"/>
      <c r="V3" s="757"/>
    </row>
    <row r="4" spans="1:22" ht="15.75" thickBot="1" x14ac:dyDescent="0.3">
      <c r="A4" s="800"/>
      <c r="B4" s="803"/>
      <c r="C4" s="814" t="s">
        <v>395</v>
      </c>
      <c r="D4" s="763" t="s">
        <v>470</v>
      </c>
      <c r="E4" s="764"/>
      <c r="F4" s="765" t="s">
        <v>471</v>
      </c>
      <c r="G4" s="787" t="s">
        <v>472</v>
      </c>
      <c r="H4" s="786" t="s">
        <v>537</v>
      </c>
      <c r="I4" s="797"/>
      <c r="J4" s="812"/>
      <c r="K4" s="789" t="s">
        <v>473</v>
      </c>
      <c r="L4" s="782"/>
      <c r="M4" s="761"/>
      <c r="N4" s="770"/>
      <c r="O4" s="771"/>
      <c r="P4" s="771"/>
      <c r="Q4" s="772"/>
      <c r="R4" s="749"/>
      <c r="S4" s="750"/>
      <c r="T4" s="750"/>
      <c r="U4" s="750"/>
      <c r="V4" s="751"/>
    </row>
    <row r="5" spans="1:22" ht="43.5" customHeight="1" x14ac:dyDescent="0.25">
      <c r="A5" s="800"/>
      <c r="B5" s="803"/>
      <c r="C5" s="815"/>
      <c r="D5" s="792" t="s">
        <v>474</v>
      </c>
      <c r="E5" s="794" t="s">
        <v>475</v>
      </c>
      <c r="F5" s="765"/>
      <c r="G5" s="787"/>
      <c r="H5" s="787"/>
      <c r="I5" s="797"/>
      <c r="J5" s="812"/>
      <c r="K5" s="790"/>
      <c r="L5" s="782"/>
      <c r="M5" s="761"/>
      <c r="N5" s="471" t="s">
        <v>135</v>
      </c>
      <c r="O5" s="773" t="s">
        <v>626</v>
      </c>
      <c r="P5" s="774"/>
      <c r="Q5" s="775"/>
      <c r="R5" s="486" t="s">
        <v>574</v>
      </c>
      <c r="S5" s="487" t="s">
        <v>575</v>
      </c>
      <c r="T5" s="488" t="s">
        <v>543</v>
      </c>
      <c r="U5" s="489"/>
      <c r="V5" s="489" t="s">
        <v>544</v>
      </c>
    </row>
    <row r="6" spans="1:22" ht="15" customHeight="1" thickBot="1" x14ac:dyDescent="0.3">
      <c r="A6" s="801"/>
      <c r="B6" s="804"/>
      <c r="C6" s="816"/>
      <c r="D6" s="793"/>
      <c r="E6" s="795"/>
      <c r="F6" s="766"/>
      <c r="G6" s="788"/>
      <c r="H6" s="788"/>
      <c r="I6" s="798"/>
      <c r="J6" s="813"/>
      <c r="K6" s="791"/>
      <c r="L6" s="783"/>
      <c r="M6" s="762"/>
      <c r="N6" s="470" t="s">
        <v>631</v>
      </c>
      <c r="O6" s="476" t="s">
        <v>141</v>
      </c>
      <c r="P6" s="465" t="s">
        <v>142</v>
      </c>
      <c r="Q6" s="477" t="s">
        <v>548</v>
      </c>
      <c r="R6" s="749" t="s">
        <v>141</v>
      </c>
      <c r="S6" s="750"/>
      <c r="T6" s="751"/>
      <c r="U6" s="490" t="s">
        <v>549</v>
      </c>
      <c r="V6" s="491" t="s">
        <v>550</v>
      </c>
    </row>
    <row r="7" spans="1:22" ht="15.75" thickBot="1" x14ac:dyDescent="0.3">
      <c r="A7" s="433" t="s">
        <v>476</v>
      </c>
      <c r="B7" s="540"/>
      <c r="C7" s="450">
        <f>C9+C18+C25+C46</f>
        <v>7050000</v>
      </c>
      <c r="D7" s="434">
        <f>D18+D46</f>
        <v>6200000</v>
      </c>
      <c r="E7" s="451">
        <f>E9+E18+E25+E46</f>
        <v>850000</v>
      </c>
      <c r="F7" s="450">
        <f>F9+F18+F25+F8+F46</f>
        <v>4806000</v>
      </c>
      <c r="G7" s="434">
        <f>G9+G18+G25+G46</f>
        <v>1195400</v>
      </c>
      <c r="H7" s="686">
        <f>H9+H18+H46</f>
        <v>600000</v>
      </c>
      <c r="I7" s="451">
        <f>I9+I18+I46</f>
        <v>880000</v>
      </c>
      <c r="J7" s="592">
        <f>J9+J18+J25+J46+J8</f>
        <v>14531400</v>
      </c>
      <c r="K7" s="592">
        <f>K9+K18+K25</f>
        <v>10880630</v>
      </c>
      <c r="L7" s="451">
        <f>L9+L18+L25+L46</f>
        <v>264600</v>
      </c>
      <c r="M7" s="441">
        <f>M9+M18+M25+M46+M8</f>
        <v>14796000</v>
      </c>
      <c r="N7" s="425">
        <f>N9+N18+N25+N29+N45+N46+N47</f>
        <v>14122752</v>
      </c>
      <c r="O7" s="435">
        <f>O9+O18+O25+O29+O45+O47</f>
        <v>14118152</v>
      </c>
      <c r="P7" s="436">
        <f>P9+P18+P25+P29+P45</f>
        <v>4600</v>
      </c>
      <c r="Q7" s="472"/>
      <c r="R7" s="435">
        <f>R9+R18+R25</f>
        <v>565000</v>
      </c>
      <c r="S7" s="436">
        <f>S9+S18+S25</f>
        <v>0</v>
      </c>
      <c r="T7" s="472">
        <f>T9+T18+T25</f>
        <v>554230</v>
      </c>
      <c r="U7" s="425"/>
      <c r="V7" s="425">
        <f>V9+V18+V25</f>
        <v>0</v>
      </c>
    </row>
    <row r="8" spans="1:22" ht="15.75" thickBot="1" x14ac:dyDescent="0.3">
      <c r="A8" s="429" t="s">
        <v>477</v>
      </c>
      <c r="B8" s="541" t="s">
        <v>478</v>
      </c>
      <c r="C8" s="552"/>
      <c r="D8" s="430"/>
      <c r="E8" s="583"/>
      <c r="F8" s="579">
        <v>6000</v>
      </c>
      <c r="G8" s="619"/>
      <c r="H8" s="618"/>
      <c r="I8" s="581"/>
      <c r="J8" s="593">
        <f>F8</f>
        <v>6000</v>
      </c>
      <c r="K8" s="616"/>
      <c r="L8" s="617"/>
      <c r="M8" s="442">
        <f>J8</f>
        <v>6000</v>
      </c>
      <c r="N8" s="468"/>
      <c r="O8" s="431"/>
      <c r="P8" s="432"/>
      <c r="Q8" s="478"/>
      <c r="R8" s="492"/>
      <c r="S8" s="493"/>
      <c r="T8" s="494"/>
      <c r="U8" s="495"/>
      <c r="V8" s="495"/>
    </row>
    <row r="9" spans="1:22" ht="15.75" thickBot="1" x14ac:dyDescent="0.3">
      <c r="A9" s="383" t="s">
        <v>479</v>
      </c>
      <c r="B9" s="542" t="s">
        <v>480</v>
      </c>
      <c r="C9" s="452">
        <f>C10+C11+C12+C13+C14+C15+C16+C17</f>
        <v>205130</v>
      </c>
      <c r="D9" s="580"/>
      <c r="E9" s="584">
        <f t="shared" ref="E9:P9" si="0">E10+E11+E12+E13+E14+E15+E16+E17</f>
        <v>205130</v>
      </c>
      <c r="F9" s="452">
        <f>F10+F11+F12+F13+F14+F15+F16+F17</f>
        <v>2342670</v>
      </c>
      <c r="G9" s="688">
        <f t="shared" si="0"/>
        <v>241400</v>
      </c>
      <c r="H9" s="687">
        <f t="shared" si="0"/>
        <v>199520</v>
      </c>
      <c r="I9" s="453">
        <f t="shared" si="0"/>
        <v>75210</v>
      </c>
      <c r="J9" s="584">
        <f>J10+J11+J12+J13+J14+J15+J16+J17</f>
        <v>3063930</v>
      </c>
      <c r="K9" s="585">
        <f t="shared" si="0"/>
        <v>2342670</v>
      </c>
      <c r="L9" s="453">
        <f t="shared" si="0"/>
        <v>239000</v>
      </c>
      <c r="M9" s="443">
        <f t="shared" si="0"/>
        <v>3302930</v>
      </c>
      <c r="N9" s="427">
        <f t="shared" si="0"/>
        <v>2260470</v>
      </c>
      <c r="O9" s="384">
        <f t="shared" si="0"/>
        <v>2260470</v>
      </c>
      <c r="P9" s="385">
        <f t="shared" si="0"/>
        <v>0</v>
      </c>
      <c r="Q9" s="473"/>
      <c r="R9" s="384">
        <f>SUM(R10:R17)</f>
        <v>151400</v>
      </c>
      <c r="S9" s="385">
        <f>SUM(S10:S17)</f>
        <v>0</v>
      </c>
      <c r="T9" s="473">
        <f>SUM(T10:T17)</f>
        <v>199520</v>
      </c>
      <c r="U9" s="427"/>
      <c r="V9" s="427">
        <f>SUM(V10:V17)</f>
        <v>0</v>
      </c>
    </row>
    <row r="10" spans="1:22" x14ac:dyDescent="0.25">
      <c r="A10" s="387" t="s">
        <v>481</v>
      </c>
      <c r="B10" s="543" t="s">
        <v>482</v>
      </c>
      <c r="C10" s="601">
        <f>E10</f>
        <v>21256</v>
      </c>
      <c r="D10" s="602"/>
      <c r="E10" s="604">
        <v>21256</v>
      </c>
      <c r="F10" s="655">
        <v>263170</v>
      </c>
      <c r="G10" s="389">
        <v>17200</v>
      </c>
      <c r="H10" s="388">
        <v>24100</v>
      </c>
      <c r="I10" s="388">
        <v>8500</v>
      </c>
      <c r="J10" s="594">
        <f>C10+F10+G10+H10+I10</f>
        <v>334226</v>
      </c>
      <c r="K10" s="603">
        <f>F10</f>
        <v>263170</v>
      </c>
      <c r="L10" s="604">
        <v>239000</v>
      </c>
      <c r="M10" s="389">
        <f t="shared" ref="M10:M17" si="1">J10+L10</f>
        <v>573226</v>
      </c>
      <c r="N10" s="426">
        <f>O10+P10</f>
        <v>263170</v>
      </c>
      <c r="O10" s="390">
        <f t="shared" ref="O10:O16" si="2">K10</f>
        <v>263170</v>
      </c>
      <c r="P10" s="395"/>
      <c r="Q10" s="605"/>
      <c r="R10" s="390">
        <v>17200</v>
      </c>
      <c r="S10" s="391"/>
      <c r="T10" s="395">
        <v>24100</v>
      </c>
      <c r="U10" s="426"/>
      <c r="V10" s="605"/>
    </row>
    <row r="11" spans="1:22" x14ac:dyDescent="0.25">
      <c r="A11" s="392" t="s">
        <v>483</v>
      </c>
      <c r="B11" s="544" t="s">
        <v>484</v>
      </c>
      <c r="C11" s="606">
        <f t="shared" ref="C11:C17" si="3">E11</f>
        <v>37729</v>
      </c>
      <c r="D11" s="393"/>
      <c r="E11" s="455">
        <v>37729</v>
      </c>
      <c r="F11" s="656">
        <v>417950</v>
      </c>
      <c r="G11" s="445">
        <v>41800</v>
      </c>
      <c r="H11" s="393">
        <v>41240</v>
      </c>
      <c r="I11" s="388">
        <v>11860</v>
      </c>
      <c r="J11" s="594">
        <f t="shared" ref="J11:J16" si="4">C11+F11+G11+H11+I11</f>
        <v>550579</v>
      </c>
      <c r="K11" s="586">
        <f t="shared" ref="K11:K17" si="5">F11</f>
        <v>417950</v>
      </c>
      <c r="L11" s="455"/>
      <c r="M11" s="389">
        <f t="shared" si="1"/>
        <v>550579</v>
      </c>
      <c r="N11" s="424">
        <f t="shared" ref="N11:N17" si="6">O11+P11</f>
        <v>417950</v>
      </c>
      <c r="O11" s="394">
        <f>K11</f>
        <v>417950</v>
      </c>
      <c r="P11" s="395"/>
      <c r="Q11" s="474"/>
      <c r="R11" s="394">
        <v>29800</v>
      </c>
      <c r="S11" s="395"/>
      <c r="T11" s="395">
        <v>41240</v>
      </c>
      <c r="U11" s="424"/>
      <c r="V11" s="474"/>
    </row>
    <row r="12" spans="1:22" x14ac:dyDescent="0.25">
      <c r="A12" s="392" t="s">
        <v>485</v>
      </c>
      <c r="B12" s="544" t="s">
        <v>486</v>
      </c>
      <c r="C12" s="606">
        <f t="shared" si="3"/>
        <v>65806</v>
      </c>
      <c r="D12" s="393"/>
      <c r="E12" s="455">
        <v>65806</v>
      </c>
      <c r="F12" s="656">
        <v>595910</v>
      </c>
      <c r="G12" s="445">
        <v>42300</v>
      </c>
      <c r="H12" s="393">
        <v>53060</v>
      </c>
      <c r="I12" s="388">
        <v>23020</v>
      </c>
      <c r="J12" s="594">
        <f t="shared" si="4"/>
        <v>780096</v>
      </c>
      <c r="K12" s="586">
        <f t="shared" si="5"/>
        <v>595910</v>
      </c>
      <c r="L12" s="455"/>
      <c r="M12" s="389">
        <f t="shared" si="1"/>
        <v>780096</v>
      </c>
      <c r="N12" s="424">
        <f t="shared" si="6"/>
        <v>595910</v>
      </c>
      <c r="O12" s="394">
        <f t="shared" si="2"/>
        <v>595910</v>
      </c>
      <c r="P12" s="395"/>
      <c r="Q12" s="474"/>
      <c r="R12" s="394">
        <v>42300</v>
      </c>
      <c r="S12" s="395"/>
      <c r="T12" s="395">
        <v>53060</v>
      </c>
      <c r="U12" s="424"/>
      <c r="V12" s="474"/>
    </row>
    <row r="13" spans="1:22" x14ac:dyDescent="0.25">
      <c r="A13" s="392" t="s">
        <v>487</v>
      </c>
      <c r="B13" s="544" t="s">
        <v>488</v>
      </c>
      <c r="C13" s="606">
        <v>0</v>
      </c>
      <c r="D13" s="393"/>
      <c r="E13" s="455">
        <v>0</v>
      </c>
      <c r="F13" s="656">
        <v>0</v>
      </c>
      <c r="G13" s="445">
        <v>0</v>
      </c>
      <c r="H13" s="393"/>
      <c r="I13" s="388"/>
      <c r="J13" s="594">
        <f t="shared" si="4"/>
        <v>0</v>
      </c>
      <c r="K13" s="586">
        <f t="shared" si="5"/>
        <v>0</v>
      </c>
      <c r="L13" s="455"/>
      <c r="M13" s="389">
        <f t="shared" si="1"/>
        <v>0</v>
      </c>
      <c r="N13" s="607">
        <f t="shared" si="6"/>
        <v>0</v>
      </c>
      <c r="O13" s="394">
        <f t="shared" si="2"/>
        <v>0</v>
      </c>
      <c r="P13" s="395"/>
      <c r="Q13" s="474"/>
      <c r="R13" s="394"/>
      <c r="S13" s="395"/>
      <c r="T13" s="395"/>
      <c r="U13" s="424"/>
      <c r="V13" s="474"/>
    </row>
    <row r="14" spans="1:22" x14ac:dyDescent="0.25">
      <c r="A14" s="392" t="s">
        <v>489</v>
      </c>
      <c r="B14" s="544" t="s">
        <v>490</v>
      </c>
      <c r="C14" s="606">
        <f t="shared" si="3"/>
        <v>29096</v>
      </c>
      <c r="D14" s="393"/>
      <c r="E14" s="455">
        <v>29096</v>
      </c>
      <c r="F14" s="656">
        <v>316410</v>
      </c>
      <c r="G14" s="445">
        <v>20400</v>
      </c>
      <c r="H14" s="393">
        <v>28820</v>
      </c>
      <c r="I14" s="388">
        <v>7420</v>
      </c>
      <c r="J14" s="594">
        <f t="shared" si="4"/>
        <v>402146</v>
      </c>
      <c r="K14" s="586">
        <f t="shared" si="5"/>
        <v>316410</v>
      </c>
      <c r="L14" s="455"/>
      <c r="M14" s="389">
        <f t="shared" si="1"/>
        <v>402146</v>
      </c>
      <c r="N14" s="424">
        <f t="shared" si="6"/>
        <v>316410</v>
      </c>
      <c r="O14" s="394">
        <f t="shared" si="2"/>
        <v>316410</v>
      </c>
      <c r="P14" s="395"/>
      <c r="Q14" s="474"/>
      <c r="R14" s="394">
        <v>20400</v>
      </c>
      <c r="S14" s="395"/>
      <c r="T14" s="395">
        <v>28820</v>
      </c>
      <c r="U14" s="424"/>
      <c r="V14" s="474"/>
    </row>
    <row r="15" spans="1:22" x14ac:dyDescent="0.25">
      <c r="A15" s="392" t="s">
        <v>491</v>
      </c>
      <c r="B15" s="544" t="s">
        <v>492</v>
      </c>
      <c r="C15" s="606">
        <f t="shared" si="3"/>
        <v>23918</v>
      </c>
      <c r="D15" s="393"/>
      <c r="E15" s="455">
        <v>23918</v>
      </c>
      <c r="F15" s="656">
        <v>330150</v>
      </c>
      <c r="G15" s="445">
        <v>100300</v>
      </c>
      <c r="H15" s="393">
        <v>27960</v>
      </c>
      <c r="I15" s="388">
        <v>11490</v>
      </c>
      <c r="J15" s="594">
        <f t="shared" si="4"/>
        <v>493818</v>
      </c>
      <c r="K15" s="586">
        <f t="shared" si="5"/>
        <v>330150</v>
      </c>
      <c r="L15" s="455"/>
      <c r="M15" s="389">
        <f t="shared" si="1"/>
        <v>493818</v>
      </c>
      <c r="N15" s="424">
        <f t="shared" si="6"/>
        <v>330150</v>
      </c>
      <c r="O15" s="394">
        <f t="shared" si="2"/>
        <v>330150</v>
      </c>
      <c r="P15" s="395"/>
      <c r="Q15" s="474"/>
      <c r="R15" s="394">
        <v>22300</v>
      </c>
      <c r="S15" s="395"/>
      <c r="T15" s="395">
        <v>27960</v>
      </c>
      <c r="U15" s="424"/>
      <c r="V15" s="474"/>
    </row>
    <row r="16" spans="1:22" x14ac:dyDescent="0.25">
      <c r="A16" s="396" t="s">
        <v>493</v>
      </c>
      <c r="B16" s="545" t="s">
        <v>494</v>
      </c>
      <c r="C16" s="608">
        <f t="shared" si="3"/>
        <v>27325</v>
      </c>
      <c r="D16" s="397"/>
      <c r="E16" s="460">
        <v>27325</v>
      </c>
      <c r="F16" s="657">
        <v>336880</v>
      </c>
      <c r="G16" s="447">
        <v>19400</v>
      </c>
      <c r="H16" s="397">
        <v>24340</v>
      </c>
      <c r="I16" s="393">
        <v>12920</v>
      </c>
      <c r="J16" s="594">
        <f t="shared" si="4"/>
        <v>420865</v>
      </c>
      <c r="K16" s="587">
        <f>F16</f>
        <v>336880</v>
      </c>
      <c r="L16" s="455"/>
      <c r="M16" s="389">
        <f t="shared" si="1"/>
        <v>420865</v>
      </c>
      <c r="N16" s="424">
        <f t="shared" si="6"/>
        <v>336880</v>
      </c>
      <c r="O16" s="394">
        <f t="shared" si="2"/>
        <v>336880</v>
      </c>
      <c r="P16" s="395"/>
      <c r="Q16" s="474"/>
      <c r="R16" s="394">
        <v>19400</v>
      </c>
      <c r="S16" s="395"/>
      <c r="T16" s="395">
        <v>24340</v>
      </c>
      <c r="U16" s="424"/>
      <c r="V16" s="474"/>
    </row>
    <row r="17" spans="1:26" ht="15.75" thickBot="1" x14ac:dyDescent="0.3">
      <c r="A17" s="396" t="s">
        <v>495</v>
      </c>
      <c r="B17" s="545" t="s">
        <v>496</v>
      </c>
      <c r="C17" s="575">
        <f t="shared" si="3"/>
        <v>0</v>
      </c>
      <c r="D17" s="576"/>
      <c r="E17" s="457">
        <v>0</v>
      </c>
      <c r="F17" s="657">
        <v>82200</v>
      </c>
      <c r="G17" s="397">
        <v>0</v>
      </c>
      <c r="H17" s="657"/>
      <c r="I17" s="658"/>
      <c r="J17" s="594">
        <f>C17+F17+G17+H17</f>
        <v>82200</v>
      </c>
      <c r="K17" s="588">
        <f t="shared" si="5"/>
        <v>82200</v>
      </c>
      <c r="L17" s="457"/>
      <c r="M17" s="389">
        <f t="shared" si="1"/>
        <v>82200</v>
      </c>
      <c r="N17" s="428">
        <f t="shared" si="6"/>
        <v>0</v>
      </c>
      <c r="O17" s="381"/>
      <c r="P17" s="382"/>
      <c r="Q17" s="475"/>
      <c r="R17" s="496"/>
      <c r="S17" s="497"/>
      <c r="T17" s="498"/>
      <c r="U17" s="499"/>
      <c r="V17" s="499"/>
    </row>
    <row r="18" spans="1:26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6659858</v>
      </c>
      <c r="D18" s="385">
        <f t="shared" si="7"/>
        <v>6104000</v>
      </c>
      <c r="E18" s="386">
        <f t="shared" si="7"/>
        <v>555858</v>
      </c>
      <c r="F18" s="384">
        <f t="shared" si="7"/>
        <v>1360940</v>
      </c>
      <c r="G18" s="385">
        <f t="shared" si="7"/>
        <v>757000</v>
      </c>
      <c r="H18" s="689">
        <f t="shared" si="7"/>
        <v>354710</v>
      </c>
      <c r="I18" s="386">
        <f t="shared" si="7"/>
        <v>785790</v>
      </c>
      <c r="J18" s="427">
        <f>J19+J20+J21+J22+J23+J24</f>
        <v>9918298</v>
      </c>
      <c r="K18" s="473">
        <f t="shared" si="7"/>
        <v>7464940</v>
      </c>
      <c r="L18" s="386">
        <f>L19+L20+L21+L22+L23+L24</f>
        <v>4600</v>
      </c>
      <c r="M18" s="444">
        <f>M19+M20+M21+M22+M23+M24</f>
        <v>9922898</v>
      </c>
      <c r="N18" s="427">
        <f>N19+N20+N21+N22+N23+N24</f>
        <v>7464940</v>
      </c>
      <c r="O18" s="384">
        <f>O19+O20+O21+O22+O23+O24</f>
        <v>7464940</v>
      </c>
      <c r="P18" s="385">
        <f>P19+P20+P21+P22+P23+P24</f>
        <v>0</v>
      </c>
      <c r="Q18" s="473"/>
      <c r="R18" s="384">
        <f>SUM(R19:R24)</f>
        <v>271600</v>
      </c>
      <c r="S18" s="385">
        <f>SUM(S19:S24)</f>
        <v>0</v>
      </c>
      <c r="T18" s="473">
        <f>SUM(T19:T24)</f>
        <v>354710</v>
      </c>
      <c r="U18" s="427"/>
      <c r="V18" s="427">
        <f>SUM(V19:V24)</f>
        <v>0</v>
      </c>
    </row>
    <row r="19" spans="1:26" x14ac:dyDescent="0.25">
      <c r="A19" s="387" t="s">
        <v>499</v>
      </c>
      <c r="B19" s="543" t="s">
        <v>500</v>
      </c>
      <c r="C19" s="609">
        <f t="shared" ref="C19:C24" si="8">D19+E19</f>
        <v>545542</v>
      </c>
      <c r="D19" s="602">
        <v>479220</v>
      </c>
      <c r="E19" s="659">
        <v>66322</v>
      </c>
      <c r="F19" s="458">
        <v>283000</v>
      </c>
      <c r="G19" s="660">
        <v>73600</v>
      </c>
      <c r="H19" s="388">
        <v>36000</v>
      </c>
      <c r="I19" s="388">
        <v>52650</v>
      </c>
      <c r="J19" s="594">
        <f t="shared" ref="J19:J24" si="9">C19+F19+G19+H19+I19</f>
        <v>990792</v>
      </c>
      <c r="K19" s="589">
        <f t="shared" ref="K19:K24" si="10">D19+F19</f>
        <v>762220</v>
      </c>
      <c r="L19" s="459"/>
      <c r="M19" s="389">
        <f t="shared" ref="M19:M24" si="11">J19+L19</f>
        <v>990792</v>
      </c>
      <c r="N19" s="426">
        <f t="shared" ref="N19:N24" si="12">O19+P19</f>
        <v>762220</v>
      </c>
      <c r="O19" s="390">
        <f t="shared" ref="O19:O24" si="13">K19</f>
        <v>762220</v>
      </c>
      <c r="P19" s="391"/>
      <c r="Q19" s="605"/>
      <c r="R19" s="390">
        <v>23600</v>
      </c>
      <c r="S19" s="391"/>
      <c r="T19" s="395">
        <f>40900-4900</f>
        <v>36000</v>
      </c>
      <c r="U19" s="426"/>
      <c r="V19" s="474"/>
    </row>
    <row r="20" spans="1:26" x14ac:dyDescent="0.25">
      <c r="A20" s="392" t="s">
        <v>501</v>
      </c>
      <c r="B20" s="544" t="s">
        <v>502</v>
      </c>
      <c r="C20" s="454">
        <f t="shared" si="8"/>
        <v>1075632</v>
      </c>
      <c r="D20" s="393">
        <v>1015820</v>
      </c>
      <c r="E20" s="661">
        <v>59812</v>
      </c>
      <c r="F20" s="454">
        <v>151400</v>
      </c>
      <c r="G20" s="661">
        <f>77200-4600</f>
        <v>72600</v>
      </c>
      <c r="H20" s="393">
        <v>46900</v>
      </c>
      <c r="I20" s="388">
        <v>118430</v>
      </c>
      <c r="J20" s="594">
        <f t="shared" si="9"/>
        <v>1464962</v>
      </c>
      <c r="K20" s="586">
        <f t="shared" si="10"/>
        <v>1167220</v>
      </c>
      <c r="L20" s="455">
        <v>4600</v>
      </c>
      <c r="M20" s="389">
        <f t="shared" si="11"/>
        <v>1469562</v>
      </c>
      <c r="N20" s="424">
        <f t="shared" si="12"/>
        <v>1167220</v>
      </c>
      <c r="O20" s="394">
        <f t="shared" si="13"/>
        <v>1167220</v>
      </c>
      <c r="P20" s="391"/>
      <c r="Q20" s="605"/>
      <c r="R20" s="394">
        <v>37200</v>
      </c>
      <c r="S20" s="395"/>
      <c r="T20" s="395">
        <v>46900</v>
      </c>
      <c r="U20" s="424"/>
      <c r="V20" s="474"/>
    </row>
    <row r="21" spans="1:26" x14ac:dyDescent="0.25">
      <c r="A21" s="392" t="s">
        <v>503</v>
      </c>
      <c r="B21" s="544" t="s">
        <v>504</v>
      </c>
      <c r="C21" s="454">
        <f t="shared" si="8"/>
        <v>1686220</v>
      </c>
      <c r="D21" s="393">
        <v>1547680</v>
      </c>
      <c r="E21" s="661">
        <v>138540</v>
      </c>
      <c r="F21" s="454">
        <v>372000</v>
      </c>
      <c r="G21" s="661">
        <v>196100</v>
      </c>
      <c r="H21" s="393">
        <v>130000</v>
      </c>
      <c r="I21" s="388">
        <v>232700</v>
      </c>
      <c r="J21" s="594">
        <f t="shared" si="9"/>
        <v>2617020</v>
      </c>
      <c r="K21" s="586">
        <f t="shared" si="10"/>
        <v>1919680</v>
      </c>
      <c r="L21" s="455"/>
      <c r="M21" s="389">
        <f t="shared" si="11"/>
        <v>2617020</v>
      </c>
      <c r="N21" s="424">
        <f t="shared" si="12"/>
        <v>1919680</v>
      </c>
      <c r="O21" s="394">
        <f t="shared" si="13"/>
        <v>1919680</v>
      </c>
      <c r="P21" s="391"/>
      <c r="Q21" s="605"/>
      <c r="R21" s="394">
        <v>71100</v>
      </c>
      <c r="S21" s="395"/>
      <c r="T21" s="395">
        <f>186000-56000</f>
        <v>130000</v>
      </c>
      <c r="U21" s="424"/>
      <c r="V21" s="474"/>
    </row>
    <row r="22" spans="1:26" x14ac:dyDescent="0.25">
      <c r="A22" s="392" t="s">
        <v>505</v>
      </c>
      <c r="B22" s="544" t="s">
        <v>506</v>
      </c>
      <c r="C22" s="454">
        <f t="shared" si="8"/>
        <v>1468980</v>
      </c>
      <c r="D22" s="393">
        <v>1338520</v>
      </c>
      <c r="E22" s="661">
        <v>130460</v>
      </c>
      <c r="F22" s="454">
        <v>234450</v>
      </c>
      <c r="G22" s="661">
        <v>236100</v>
      </c>
      <c r="H22" s="393">
        <v>61780</v>
      </c>
      <c r="I22" s="388">
        <v>190740</v>
      </c>
      <c r="J22" s="594">
        <f t="shared" si="9"/>
        <v>2192050</v>
      </c>
      <c r="K22" s="586">
        <f t="shared" si="10"/>
        <v>1572970</v>
      </c>
      <c r="L22" s="455"/>
      <c r="M22" s="389">
        <f t="shared" si="11"/>
        <v>2192050</v>
      </c>
      <c r="N22" s="424">
        <f t="shared" si="12"/>
        <v>1572970</v>
      </c>
      <c r="O22" s="394">
        <f t="shared" si="13"/>
        <v>1572970</v>
      </c>
      <c r="P22" s="391"/>
      <c r="Q22" s="605"/>
      <c r="R22" s="394">
        <v>86100</v>
      </c>
      <c r="S22" s="395"/>
      <c r="T22" s="395">
        <v>61780</v>
      </c>
      <c r="U22" s="424"/>
      <c r="V22" s="474"/>
    </row>
    <row r="23" spans="1:26" x14ac:dyDescent="0.25">
      <c r="A23" s="392" t="s">
        <v>507</v>
      </c>
      <c r="B23" s="544" t="s">
        <v>508</v>
      </c>
      <c r="C23" s="454">
        <f t="shared" si="8"/>
        <v>1234776</v>
      </c>
      <c r="D23" s="393">
        <v>1119320</v>
      </c>
      <c r="E23" s="661">
        <v>115456</v>
      </c>
      <c r="F23" s="454">
        <v>199120</v>
      </c>
      <c r="G23" s="661">
        <v>143600</v>
      </c>
      <c r="H23" s="393">
        <v>80030</v>
      </c>
      <c r="I23" s="388">
        <v>137700</v>
      </c>
      <c r="J23" s="594">
        <f t="shared" si="9"/>
        <v>1795226</v>
      </c>
      <c r="K23" s="586">
        <f t="shared" si="10"/>
        <v>1318440</v>
      </c>
      <c r="L23" s="455"/>
      <c r="M23" s="389">
        <f t="shared" si="11"/>
        <v>1795226</v>
      </c>
      <c r="N23" s="424">
        <f t="shared" si="12"/>
        <v>1318440</v>
      </c>
      <c r="O23" s="394">
        <f t="shared" si="13"/>
        <v>1318440</v>
      </c>
      <c r="P23" s="395"/>
      <c r="Q23" s="474"/>
      <c r="R23" s="394">
        <v>38600</v>
      </c>
      <c r="S23" s="395"/>
      <c r="T23" s="395">
        <v>80030</v>
      </c>
      <c r="U23" s="424"/>
      <c r="V23" s="474"/>
      <c r="Z23" s="1"/>
    </row>
    <row r="24" spans="1:26" ht="15.75" thickBot="1" x14ac:dyDescent="0.3">
      <c r="A24" s="396" t="s">
        <v>509</v>
      </c>
      <c r="B24" s="545" t="s">
        <v>510</v>
      </c>
      <c r="C24" s="610">
        <f t="shared" si="8"/>
        <v>648708</v>
      </c>
      <c r="D24" s="576">
        <v>603440</v>
      </c>
      <c r="E24" s="662">
        <v>45268</v>
      </c>
      <c r="F24" s="610">
        <v>120970</v>
      </c>
      <c r="G24" s="662">
        <v>35000</v>
      </c>
      <c r="H24" s="397"/>
      <c r="I24" s="663">
        <v>53570</v>
      </c>
      <c r="J24" s="594">
        <f t="shared" si="9"/>
        <v>858248</v>
      </c>
      <c r="K24" s="587">
        <f t="shared" si="10"/>
        <v>724410</v>
      </c>
      <c r="L24" s="460"/>
      <c r="M24" s="389">
        <f t="shared" si="11"/>
        <v>858248</v>
      </c>
      <c r="N24" s="428">
        <f t="shared" si="12"/>
        <v>724410</v>
      </c>
      <c r="O24" s="381">
        <f t="shared" si="13"/>
        <v>724410</v>
      </c>
      <c r="P24" s="382"/>
      <c r="Q24" s="475"/>
      <c r="R24" s="394">
        <v>15000</v>
      </c>
      <c r="S24" s="395"/>
      <c r="T24" s="395"/>
      <c r="U24" s="468"/>
      <c r="V24" s="426"/>
    </row>
    <row r="25" spans="1:26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1073020</v>
      </c>
      <c r="G25" s="385">
        <f>G26+G27</f>
        <v>142000</v>
      </c>
      <c r="H25" s="689"/>
      <c r="I25" s="386"/>
      <c r="J25" s="427">
        <f>J26+J27+J28</f>
        <v>1218194</v>
      </c>
      <c r="K25" s="473">
        <f>K26+K27</f>
        <v>1073020</v>
      </c>
      <c r="L25" s="386">
        <f>L26+L27</f>
        <v>0</v>
      </c>
      <c r="M25" s="444">
        <f>M26+M27+M28</f>
        <v>1218194</v>
      </c>
      <c r="N25" s="427">
        <f>N26+N27</f>
        <v>1073020</v>
      </c>
      <c r="O25" s="384">
        <f>O26+O27</f>
        <v>1073020</v>
      </c>
      <c r="P25" s="385">
        <f>P26+P27</f>
        <v>0</v>
      </c>
      <c r="Q25" s="473"/>
      <c r="R25" s="384">
        <f>SUM(R26:R28)</f>
        <v>142000</v>
      </c>
      <c r="S25" s="385">
        <f>SUM(S26:S28)</f>
        <v>0</v>
      </c>
      <c r="T25" s="473">
        <f>SUM(T26:T28)</f>
        <v>0</v>
      </c>
      <c r="U25" s="437"/>
      <c r="V25" s="437">
        <f>SUM(V26:V28)</f>
        <v>0</v>
      </c>
    </row>
    <row r="26" spans="1:26" x14ac:dyDescent="0.25">
      <c r="A26" s="387" t="s">
        <v>513</v>
      </c>
      <c r="B26" s="543" t="s">
        <v>514</v>
      </c>
      <c r="C26" s="609"/>
      <c r="D26" s="602"/>
      <c r="E26" s="604">
        <v>0</v>
      </c>
      <c r="F26" s="609">
        <v>749650</v>
      </c>
      <c r="G26" s="602">
        <v>70000</v>
      </c>
      <c r="H26" s="655"/>
      <c r="I26" s="459"/>
      <c r="J26" s="594">
        <f>F26+G26</f>
        <v>819650</v>
      </c>
      <c r="K26" s="589">
        <f>F26</f>
        <v>749650</v>
      </c>
      <c r="L26" s="459">
        <v>0</v>
      </c>
      <c r="M26" s="389">
        <f>J26+L26</f>
        <v>819650</v>
      </c>
      <c r="N26" s="426">
        <f>O26+P26</f>
        <v>749650</v>
      </c>
      <c r="O26" s="390">
        <f>F26</f>
        <v>749650</v>
      </c>
      <c r="P26" s="391"/>
      <c r="Q26" s="605"/>
      <c r="R26" s="390">
        <v>70000</v>
      </c>
      <c r="S26" s="611"/>
      <c r="T26" s="612"/>
      <c r="U26" s="600"/>
      <c r="V26" s="613"/>
    </row>
    <row r="27" spans="1:26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6"/>
      <c r="I27" s="455"/>
      <c r="J27" s="595">
        <f>C27+F27+G27</f>
        <v>398474</v>
      </c>
      <c r="K27" s="586">
        <f>F27</f>
        <v>323370</v>
      </c>
      <c r="L27" s="455"/>
      <c r="M27" s="445">
        <f>J27+L27</f>
        <v>398474</v>
      </c>
      <c r="N27" s="424">
        <f>O27+P27</f>
        <v>323370</v>
      </c>
      <c r="O27" s="390">
        <f>F27</f>
        <v>323370</v>
      </c>
      <c r="P27" s="395"/>
      <c r="Q27" s="474"/>
      <c r="R27" s="394">
        <v>72000</v>
      </c>
      <c r="S27" s="395"/>
      <c r="T27" s="500"/>
      <c r="U27" s="501"/>
      <c r="V27" s="502"/>
    </row>
    <row r="28" spans="1:26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4"/>
      <c r="G28" s="690"/>
      <c r="H28" s="655"/>
      <c r="I28" s="459"/>
      <c r="J28" s="594">
        <f>C28+F28+G28</f>
        <v>70</v>
      </c>
      <c r="K28" s="589"/>
      <c r="L28" s="459"/>
      <c r="M28" s="389">
        <f>J28+L28</f>
        <v>70</v>
      </c>
      <c r="N28" s="426"/>
      <c r="O28" s="390"/>
      <c r="P28" s="391"/>
      <c r="Q28" s="478"/>
      <c r="R28" s="503"/>
      <c r="S28" s="504"/>
      <c r="T28" s="505"/>
      <c r="U28" s="506"/>
      <c r="V28" s="507"/>
    </row>
    <row r="29" spans="1:26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E30+E31+E32+E33+E34+E37+E38+E39+E40+E41+E42+E43+E44+E35+E36</f>
        <v>764162</v>
      </c>
      <c r="F29" s="461"/>
      <c r="G29" s="401"/>
      <c r="H29" s="665"/>
      <c r="I29" s="462"/>
      <c r="J29" s="449"/>
      <c r="K29" s="483"/>
      <c r="L29" s="462"/>
      <c r="M29" s="446"/>
      <c r="N29" s="427">
        <f>N30+N31+N32+N33+N34+N37+N38+N39+N40+N41+N42+N43+N44+N35+N36</f>
        <v>764092</v>
      </c>
      <c r="O29" s="384">
        <f>O30+O31+O32+O33+O34+O37+O38+O39+O40+O41+O42+O43+O44+O35+O36</f>
        <v>764092</v>
      </c>
      <c r="P29" s="402"/>
      <c r="Q29" s="479"/>
      <c r="R29" s="508"/>
      <c r="S29" s="509"/>
      <c r="T29" s="510"/>
      <c r="U29" s="511"/>
      <c r="V29" s="495"/>
    </row>
    <row r="30" spans="1:26" x14ac:dyDescent="0.25">
      <c r="A30" s="403"/>
      <c r="B30" s="549" t="s">
        <v>520</v>
      </c>
      <c r="C30" s="458"/>
      <c r="D30" s="388"/>
      <c r="E30" s="614">
        <v>49370</v>
      </c>
      <c r="F30" s="458"/>
      <c r="G30" s="388"/>
      <c r="H30" s="388"/>
      <c r="I30" s="459"/>
      <c r="J30" s="594"/>
      <c r="K30" s="589"/>
      <c r="L30" s="459"/>
      <c r="M30" s="389"/>
      <c r="N30" s="469">
        <f t="shared" ref="N30:N45" si="14">SUM(O30:P30)</f>
        <v>49370</v>
      </c>
      <c r="O30" s="404">
        <f t="shared" ref="O30:O37" si="15">E30</f>
        <v>49370</v>
      </c>
      <c r="P30" s="391"/>
      <c r="Q30" s="478"/>
      <c r="R30" s="492"/>
      <c r="S30" s="493"/>
      <c r="T30" s="512"/>
      <c r="U30" s="513"/>
      <c r="V30" s="513"/>
    </row>
    <row r="31" spans="1:26" x14ac:dyDescent="0.25">
      <c r="A31" s="405"/>
      <c r="B31" s="550" t="s">
        <v>521</v>
      </c>
      <c r="C31" s="454"/>
      <c r="D31" s="393"/>
      <c r="E31" s="577">
        <v>215238</v>
      </c>
      <c r="F31" s="454"/>
      <c r="G31" s="393"/>
      <c r="H31" s="393"/>
      <c r="I31" s="455"/>
      <c r="J31" s="595"/>
      <c r="K31" s="586"/>
      <c r="L31" s="455"/>
      <c r="M31" s="445"/>
      <c r="N31" s="469">
        <f t="shared" si="14"/>
        <v>215238</v>
      </c>
      <c r="O31" s="404">
        <f t="shared" si="15"/>
        <v>215238</v>
      </c>
      <c r="P31" s="395"/>
      <c r="Q31" s="478"/>
      <c r="R31" s="492"/>
      <c r="S31" s="493"/>
      <c r="T31" s="514"/>
      <c r="U31" s="515"/>
      <c r="V31" s="515"/>
    </row>
    <row r="32" spans="1:26" x14ac:dyDescent="0.25">
      <c r="A32" s="405"/>
      <c r="B32" s="550" t="s">
        <v>522</v>
      </c>
      <c r="C32" s="454"/>
      <c r="D32" s="393"/>
      <c r="E32" s="577">
        <v>42304</v>
      </c>
      <c r="F32" s="454"/>
      <c r="G32" s="393"/>
      <c r="H32" s="393"/>
      <c r="I32" s="455"/>
      <c r="J32" s="595"/>
      <c r="K32" s="586"/>
      <c r="L32" s="455"/>
      <c r="M32" s="445"/>
      <c r="N32" s="469">
        <f t="shared" si="14"/>
        <v>42304</v>
      </c>
      <c r="O32" s="404">
        <f t="shared" si="15"/>
        <v>42304</v>
      </c>
      <c r="P32" s="395"/>
      <c r="Q32" s="478"/>
      <c r="R32" s="492"/>
      <c r="S32" s="493"/>
      <c r="T32" s="514"/>
      <c r="U32" s="515"/>
      <c r="V32" s="515"/>
    </row>
    <row r="33" spans="1:22" x14ac:dyDescent="0.25">
      <c r="A33" s="405"/>
      <c r="B33" s="550" t="s">
        <v>523</v>
      </c>
      <c r="C33" s="454"/>
      <c r="D33" s="393"/>
      <c r="E33" s="577">
        <v>0</v>
      </c>
      <c r="F33" s="454"/>
      <c r="G33" s="393"/>
      <c r="H33" s="393"/>
      <c r="I33" s="455"/>
      <c r="J33" s="595"/>
      <c r="K33" s="586"/>
      <c r="L33" s="455"/>
      <c r="M33" s="445"/>
      <c r="N33" s="469">
        <f t="shared" si="14"/>
        <v>0</v>
      </c>
      <c r="O33" s="404">
        <f t="shared" si="15"/>
        <v>0</v>
      </c>
      <c r="P33" s="395"/>
      <c r="Q33" s="478"/>
      <c r="R33" s="492"/>
      <c r="S33" s="493"/>
      <c r="T33" s="514"/>
      <c r="U33" s="515"/>
      <c r="V33" s="515"/>
    </row>
    <row r="34" spans="1:22" x14ac:dyDescent="0.25">
      <c r="A34" s="405"/>
      <c r="B34" s="550" t="s">
        <v>583</v>
      </c>
      <c r="C34" s="454"/>
      <c r="D34" s="393"/>
      <c r="E34" s="577">
        <v>0</v>
      </c>
      <c r="F34" s="454"/>
      <c r="G34" s="393"/>
      <c r="H34" s="393"/>
      <c r="I34" s="455"/>
      <c r="J34" s="595"/>
      <c r="K34" s="586"/>
      <c r="L34" s="455"/>
      <c r="M34" s="445"/>
      <c r="N34" s="469">
        <f t="shared" si="14"/>
        <v>0</v>
      </c>
      <c r="O34" s="404">
        <f t="shared" si="15"/>
        <v>0</v>
      </c>
      <c r="P34" s="395"/>
      <c r="Q34" s="478"/>
      <c r="R34" s="492"/>
      <c r="S34" s="493"/>
      <c r="T34" s="514"/>
      <c r="U34" s="515"/>
      <c r="V34" s="515"/>
    </row>
    <row r="35" spans="1:22" x14ac:dyDescent="0.25">
      <c r="A35" s="405"/>
      <c r="B35" s="550" t="s">
        <v>630</v>
      </c>
      <c r="C35" s="454"/>
      <c r="D35" s="393"/>
      <c r="E35" s="577">
        <v>0</v>
      </c>
      <c r="F35" s="454"/>
      <c r="G35" s="393"/>
      <c r="H35" s="393"/>
      <c r="I35" s="455"/>
      <c r="J35" s="595"/>
      <c r="K35" s="586"/>
      <c r="L35" s="455"/>
      <c r="M35" s="445"/>
      <c r="N35" s="469">
        <f t="shared" si="14"/>
        <v>0</v>
      </c>
      <c r="O35" s="404">
        <f t="shared" si="15"/>
        <v>0</v>
      </c>
      <c r="P35" s="395"/>
      <c r="Q35" s="478"/>
      <c r="R35" s="492"/>
      <c r="S35" s="493"/>
      <c r="T35" s="514"/>
      <c r="U35" s="515"/>
      <c r="V35" s="515"/>
    </row>
    <row r="36" spans="1:22" x14ac:dyDescent="0.25">
      <c r="A36" s="405"/>
      <c r="B36" s="550" t="s">
        <v>607</v>
      </c>
      <c r="C36" s="454"/>
      <c r="D36" s="393"/>
      <c r="E36" s="577">
        <v>0</v>
      </c>
      <c r="F36" s="454"/>
      <c r="G36" s="393"/>
      <c r="H36" s="393"/>
      <c r="I36" s="455"/>
      <c r="J36" s="595"/>
      <c r="K36" s="586"/>
      <c r="L36" s="455"/>
      <c r="M36" s="445"/>
      <c r="N36" s="469">
        <f t="shared" si="14"/>
        <v>0</v>
      </c>
      <c r="O36" s="404">
        <f t="shared" si="15"/>
        <v>0</v>
      </c>
      <c r="P36" s="395"/>
      <c r="Q36" s="478"/>
      <c r="R36" s="492"/>
      <c r="S36" s="493"/>
      <c r="T36" s="514"/>
      <c r="U36" s="515"/>
      <c r="V36" s="515"/>
    </row>
    <row r="37" spans="1:22" x14ac:dyDescent="0.25">
      <c r="A37" s="405"/>
      <c r="B37" s="550" t="s">
        <v>608</v>
      </c>
      <c r="C37" s="454"/>
      <c r="D37" s="393"/>
      <c r="E37" s="577">
        <v>38580</v>
      </c>
      <c r="F37" s="454"/>
      <c r="G37" s="393"/>
      <c r="H37" s="393"/>
      <c r="I37" s="455"/>
      <c r="J37" s="595"/>
      <c r="K37" s="586"/>
      <c r="L37" s="455"/>
      <c r="M37" s="445"/>
      <c r="N37" s="469">
        <f t="shared" si="14"/>
        <v>38580</v>
      </c>
      <c r="O37" s="404">
        <f t="shared" si="15"/>
        <v>38580</v>
      </c>
      <c r="P37" s="395"/>
      <c r="Q37" s="478"/>
      <c r="R37" s="492"/>
      <c r="S37" s="493"/>
      <c r="T37" s="514"/>
      <c r="U37" s="515"/>
      <c r="V37" s="515"/>
    </row>
    <row r="38" spans="1:22" x14ac:dyDescent="0.25">
      <c r="A38" s="405"/>
      <c r="B38" s="550" t="s">
        <v>524</v>
      </c>
      <c r="C38" s="454"/>
      <c r="D38" s="393"/>
      <c r="E38" s="577">
        <f>1260+100</f>
        <v>1360</v>
      </c>
      <c r="F38" s="454"/>
      <c r="G38" s="393"/>
      <c r="H38" s="393"/>
      <c r="I38" s="455"/>
      <c r="J38" s="595"/>
      <c r="K38" s="586"/>
      <c r="L38" s="455"/>
      <c r="M38" s="445"/>
      <c r="N38" s="469">
        <f t="shared" si="14"/>
        <v>1290</v>
      </c>
      <c r="O38" s="404">
        <f>E38-E28</f>
        <v>1290</v>
      </c>
      <c r="P38" s="395"/>
      <c r="Q38" s="478"/>
      <c r="R38" s="492"/>
      <c r="S38" s="493"/>
      <c r="T38" s="514"/>
      <c r="U38" s="515"/>
      <c r="V38" s="515"/>
    </row>
    <row r="39" spans="1:22" x14ac:dyDescent="0.25">
      <c r="A39" s="405"/>
      <c r="B39" s="550" t="s">
        <v>525</v>
      </c>
      <c r="C39" s="454"/>
      <c r="D39" s="393"/>
      <c r="E39" s="577">
        <v>129410</v>
      </c>
      <c r="F39" s="454"/>
      <c r="G39" s="393"/>
      <c r="H39" s="393"/>
      <c r="I39" s="455"/>
      <c r="J39" s="595"/>
      <c r="K39" s="586"/>
      <c r="L39" s="455"/>
      <c r="M39" s="445"/>
      <c r="N39" s="469">
        <f t="shared" si="14"/>
        <v>129410</v>
      </c>
      <c r="O39" s="404">
        <f t="shared" ref="O39:O44" si="16">E39</f>
        <v>129410</v>
      </c>
      <c r="P39" s="395"/>
      <c r="Q39" s="478"/>
      <c r="R39" s="492"/>
      <c r="S39" s="493"/>
      <c r="T39" s="514"/>
      <c r="U39" s="515"/>
      <c r="V39" s="515"/>
    </row>
    <row r="40" spans="1:22" x14ac:dyDescent="0.25">
      <c r="A40" s="405"/>
      <c r="B40" s="550" t="s">
        <v>526</v>
      </c>
      <c r="C40" s="454"/>
      <c r="D40" s="393"/>
      <c r="E40" s="577">
        <f>17800+2900</f>
        <v>20700</v>
      </c>
      <c r="F40" s="454"/>
      <c r="G40" s="393"/>
      <c r="H40" s="393"/>
      <c r="I40" s="455"/>
      <c r="J40" s="595"/>
      <c r="K40" s="586"/>
      <c r="L40" s="455"/>
      <c r="M40" s="445"/>
      <c r="N40" s="469">
        <f t="shared" si="14"/>
        <v>20700</v>
      </c>
      <c r="O40" s="404">
        <f t="shared" si="16"/>
        <v>20700</v>
      </c>
      <c r="P40" s="395"/>
      <c r="Q40" s="478"/>
      <c r="R40" s="492"/>
      <c r="S40" s="493"/>
      <c r="T40" s="514"/>
      <c r="U40" s="515"/>
      <c r="V40" s="515"/>
    </row>
    <row r="41" spans="1:22" x14ac:dyDescent="0.25">
      <c r="A41" s="405"/>
      <c r="B41" s="550" t="s">
        <v>600</v>
      </c>
      <c r="C41" s="454"/>
      <c r="D41" s="393"/>
      <c r="E41" s="577">
        <f>11400+11100</f>
        <v>22500</v>
      </c>
      <c r="F41" s="454"/>
      <c r="G41" s="393"/>
      <c r="H41" s="393"/>
      <c r="I41" s="455"/>
      <c r="J41" s="595"/>
      <c r="K41" s="586"/>
      <c r="L41" s="455"/>
      <c r="M41" s="445"/>
      <c r="N41" s="469">
        <f t="shared" si="14"/>
        <v>22500</v>
      </c>
      <c r="O41" s="404">
        <f t="shared" si="16"/>
        <v>22500</v>
      </c>
      <c r="P41" s="395"/>
      <c r="Q41" s="478"/>
      <c r="R41" s="492"/>
      <c r="S41" s="493"/>
      <c r="T41" s="514"/>
      <c r="U41" s="515"/>
      <c r="V41" s="515"/>
    </row>
    <row r="42" spans="1:22" x14ac:dyDescent="0.25">
      <c r="A42" s="406"/>
      <c r="B42" s="550" t="s">
        <v>573</v>
      </c>
      <c r="C42" s="456"/>
      <c r="D42" s="397"/>
      <c r="E42" s="578">
        <v>52050</v>
      </c>
      <c r="F42" s="456"/>
      <c r="G42" s="397"/>
      <c r="H42" s="397"/>
      <c r="I42" s="460"/>
      <c r="J42" s="596"/>
      <c r="K42" s="587"/>
      <c r="L42" s="460"/>
      <c r="M42" s="447"/>
      <c r="N42" s="469">
        <f t="shared" si="14"/>
        <v>52050</v>
      </c>
      <c r="O42" s="404">
        <f t="shared" si="16"/>
        <v>52050</v>
      </c>
      <c r="P42" s="395"/>
      <c r="Q42" s="478"/>
      <c r="R42" s="492"/>
      <c r="S42" s="493"/>
      <c r="T42" s="514"/>
      <c r="U42" s="515"/>
      <c r="V42" s="515"/>
    </row>
    <row r="43" spans="1:22" x14ac:dyDescent="0.25">
      <c r="A43" s="406"/>
      <c r="B43" s="550" t="s">
        <v>613</v>
      </c>
      <c r="C43" s="456"/>
      <c r="D43" s="397"/>
      <c r="E43" s="578">
        <v>191600</v>
      </c>
      <c r="F43" s="456"/>
      <c r="G43" s="397"/>
      <c r="H43" s="397"/>
      <c r="I43" s="460"/>
      <c r="J43" s="596"/>
      <c r="K43" s="587"/>
      <c r="L43" s="460"/>
      <c r="M43" s="447"/>
      <c r="N43" s="469">
        <f>SUM(O43:P43)</f>
        <v>191600</v>
      </c>
      <c r="O43" s="404">
        <f t="shared" si="16"/>
        <v>191600</v>
      </c>
      <c r="P43" s="395"/>
      <c r="Q43" s="478"/>
      <c r="R43" s="492"/>
      <c r="S43" s="493"/>
      <c r="T43" s="514"/>
      <c r="U43" s="515"/>
      <c r="V43" s="515"/>
    </row>
    <row r="44" spans="1:22" ht="15.75" thickBot="1" x14ac:dyDescent="0.3">
      <c r="A44" s="406"/>
      <c r="B44" s="550" t="s">
        <v>527</v>
      </c>
      <c r="C44" s="456"/>
      <c r="D44" s="397"/>
      <c r="E44" s="578">
        <f>750+300</f>
        <v>1050</v>
      </c>
      <c r="F44" s="456"/>
      <c r="G44" s="397"/>
      <c r="H44" s="397"/>
      <c r="I44" s="460"/>
      <c r="J44" s="596"/>
      <c r="K44" s="587"/>
      <c r="L44" s="460"/>
      <c r="M44" s="447"/>
      <c r="N44" s="469">
        <f t="shared" si="14"/>
        <v>1050</v>
      </c>
      <c r="O44" s="404">
        <f t="shared" si="16"/>
        <v>1050</v>
      </c>
      <c r="P44" s="382"/>
      <c r="Q44" s="478"/>
      <c r="R44" s="492"/>
      <c r="S44" s="493"/>
      <c r="T44" s="514"/>
      <c r="U44" s="515"/>
      <c r="V44" s="515"/>
    </row>
    <row r="45" spans="1:22" ht="15.75" thickBot="1" x14ac:dyDescent="0.3">
      <c r="A45" s="438" t="s">
        <v>528</v>
      </c>
      <c r="B45" s="548" t="s">
        <v>545</v>
      </c>
      <c r="C45" s="461"/>
      <c r="D45" s="401"/>
      <c r="E45" s="462"/>
      <c r="F45" s="461"/>
      <c r="G45" s="401">
        <f>G9+G18+G25</f>
        <v>1140400</v>
      </c>
      <c r="H45" s="401"/>
      <c r="I45" s="462"/>
      <c r="J45" s="449"/>
      <c r="K45" s="483"/>
      <c r="L45" s="462">
        <f>L20+L21+L22</f>
        <v>4600</v>
      </c>
      <c r="M45" s="446">
        <f>L45</f>
        <v>4600</v>
      </c>
      <c r="N45" s="427">
        <f t="shared" si="14"/>
        <v>1145000</v>
      </c>
      <c r="O45" s="384">
        <f>G45</f>
        <v>1140400</v>
      </c>
      <c r="P45" s="385">
        <f>L45</f>
        <v>4600</v>
      </c>
      <c r="Q45" s="480"/>
      <c r="R45" s="492"/>
      <c r="S45" s="493"/>
      <c r="T45" s="514"/>
      <c r="U45" s="515"/>
      <c r="V45" s="515"/>
    </row>
    <row r="46" spans="1:22" ht="15.75" thickBot="1" x14ac:dyDescent="0.3">
      <c r="A46" s="400" t="s">
        <v>529</v>
      </c>
      <c r="B46" s="551" t="s">
        <v>295</v>
      </c>
      <c r="C46" s="461">
        <f>SUM(D46:E46)</f>
        <v>181838</v>
      </c>
      <c r="D46" s="401">
        <v>96000</v>
      </c>
      <c r="E46" s="462">
        <v>85838</v>
      </c>
      <c r="F46" s="665">
        <v>23370</v>
      </c>
      <c r="G46" s="401">
        <v>55000</v>
      </c>
      <c r="H46" s="401">
        <v>45770</v>
      </c>
      <c r="I46" s="401">
        <v>19000</v>
      </c>
      <c r="J46" s="449">
        <f>D46+E46+G46+H46+F46+I46</f>
        <v>324978</v>
      </c>
      <c r="K46" s="483"/>
      <c r="L46" s="462">
        <v>21000</v>
      </c>
      <c r="M46" s="446">
        <f>D46+E46+G46+H46+F46+L46+I46</f>
        <v>345978</v>
      </c>
      <c r="N46" s="427">
        <v>0</v>
      </c>
      <c r="O46" s="384">
        <v>0</v>
      </c>
      <c r="P46" s="402"/>
      <c r="Q46" s="478"/>
      <c r="R46" s="492"/>
      <c r="S46" s="493"/>
      <c r="T46" s="514"/>
      <c r="U46" s="515"/>
      <c r="V46" s="515"/>
    </row>
    <row r="47" spans="1:22" ht="15.75" thickBot="1" x14ac:dyDescent="0.3">
      <c r="A47" s="400" t="s">
        <v>530</v>
      </c>
      <c r="B47" s="551" t="s">
        <v>531</v>
      </c>
      <c r="C47" s="461"/>
      <c r="D47" s="401"/>
      <c r="E47" s="462"/>
      <c r="F47" s="461"/>
      <c r="G47" s="401"/>
      <c r="H47" s="401">
        <f>H9+H18</f>
        <v>554230</v>
      </c>
      <c r="I47" s="462">
        <f>I9+I18</f>
        <v>861000</v>
      </c>
      <c r="J47" s="449"/>
      <c r="K47" s="483"/>
      <c r="L47" s="462"/>
      <c r="M47" s="446"/>
      <c r="N47" s="427">
        <f>O47</f>
        <v>1415230</v>
      </c>
      <c r="O47" s="384">
        <f>H47+I47</f>
        <v>1415230</v>
      </c>
      <c r="P47" s="402"/>
      <c r="Q47" s="481"/>
      <c r="R47" s="492"/>
      <c r="S47" s="493"/>
      <c r="T47" s="514"/>
      <c r="U47" s="515"/>
      <c r="V47" s="515"/>
    </row>
    <row r="48" spans="1:22" ht="15.75" thickBot="1" x14ac:dyDescent="0.3">
      <c r="A48" s="784" t="s">
        <v>590</v>
      </c>
      <c r="B48" s="785"/>
      <c r="C48" s="463">
        <f>C9+C18+C25+C46</f>
        <v>7050000</v>
      </c>
      <c r="D48" s="439">
        <f>D18+D46</f>
        <v>6200000</v>
      </c>
      <c r="E48" s="464">
        <f>E30+E31+E32+E33+E34+E37+E38+E39+E40+E41+E42+E43+E44+E46+E35+E36</f>
        <v>850000</v>
      </c>
      <c r="F48" s="666">
        <f>F9+F18+F25+F8+F46</f>
        <v>4806000</v>
      </c>
      <c r="G48" s="439">
        <f>G9+G18+G25+G46</f>
        <v>1195400</v>
      </c>
      <c r="H48" s="439">
        <f>H9+H18+H46</f>
        <v>600000</v>
      </c>
      <c r="I48" s="439">
        <f>I9+I18+I46</f>
        <v>880000</v>
      </c>
      <c r="J48" s="597">
        <f>J9+J18+J25+J46+J8</f>
        <v>14531400</v>
      </c>
      <c r="K48" s="590">
        <f>K9+K18+K25</f>
        <v>10880630</v>
      </c>
      <c r="L48" s="464">
        <f>L9+L18+L25+L46</f>
        <v>264600</v>
      </c>
      <c r="M48" s="448">
        <f>M9+M18+M25+M8+M46</f>
        <v>14796000</v>
      </c>
      <c r="N48" s="437">
        <f>N47+N45+N29+N25+N18+N9</f>
        <v>14122752</v>
      </c>
      <c r="O48" s="466">
        <f>O47+O45+O29+O25+O18+O9</f>
        <v>14118152</v>
      </c>
      <c r="P48" s="467">
        <f>P9+P18+P25+P45</f>
        <v>4600</v>
      </c>
      <c r="Q48" s="482"/>
      <c r="R48" s="461">
        <f>R9+R18+R25</f>
        <v>565000</v>
      </c>
      <c r="S48" s="401">
        <f>S9+S18+S25</f>
        <v>0</v>
      </c>
      <c r="T48" s="483">
        <f>T25+T18+T9</f>
        <v>554230</v>
      </c>
      <c r="U48" s="449"/>
      <c r="V48" s="483"/>
    </row>
    <row r="49" spans="1:23" ht="15.75" thickBot="1" x14ac:dyDescent="0.3">
      <c r="A49" s="758" t="s">
        <v>357</v>
      </c>
      <c r="B49" s="759"/>
      <c r="C49" s="517"/>
      <c r="D49" s="516">
        <v>634620</v>
      </c>
      <c r="E49" s="518"/>
      <c r="F49" s="667">
        <v>100000</v>
      </c>
      <c r="G49" s="516">
        <v>460000</v>
      </c>
      <c r="H49" s="516">
        <v>260000</v>
      </c>
      <c r="I49" s="518"/>
      <c r="J49" s="598"/>
      <c r="K49" s="591"/>
      <c r="L49" s="518">
        <v>10000</v>
      </c>
      <c r="M49" s="519">
        <f>SUM(C49:L49)</f>
        <v>1464620</v>
      </c>
      <c r="N49" s="520">
        <f>SUM(O49:P49)</f>
        <v>1464620</v>
      </c>
      <c r="O49" s="521">
        <f>D49+F49+G49+H49</f>
        <v>1454620</v>
      </c>
      <c r="P49" s="522">
        <f>L49</f>
        <v>10000</v>
      </c>
      <c r="Q49" s="523"/>
      <c r="R49" s="521">
        <v>470000</v>
      </c>
      <c r="S49" s="524">
        <v>0</v>
      </c>
      <c r="T49" s="525">
        <v>260000</v>
      </c>
      <c r="U49" s="520"/>
      <c r="V49" s="526"/>
    </row>
    <row r="50" spans="1:23" ht="15.75" thickBot="1" x14ac:dyDescent="0.3">
      <c r="A50" s="758" t="s">
        <v>541</v>
      </c>
      <c r="B50" s="759"/>
      <c r="C50" s="521"/>
      <c r="D50" s="522"/>
      <c r="E50" s="525"/>
      <c r="F50" s="521">
        <v>185000</v>
      </c>
      <c r="G50" s="522">
        <v>12000</v>
      </c>
      <c r="H50" s="522"/>
      <c r="I50" s="525"/>
      <c r="J50" s="520"/>
      <c r="K50" s="526"/>
      <c r="L50" s="518"/>
      <c r="M50" s="519">
        <f>SUM(C50:L50)</f>
        <v>197000</v>
      </c>
      <c r="N50" s="520">
        <f>SUM(O50:P50)</f>
        <v>197000</v>
      </c>
      <c r="O50" s="521">
        <f>F50+G50</f>
        <v>197000</v>
      </c>
      <c r="P50" s="522">
        <f>L50</f>
        <v>0</v>
      </c>
      <c r="Q50" s="523"/>
      <c r="R50" s="521">
        <v>10000</v>
      </c>
      <c r="S50" s="524">
        <v>2000</v>
      </c>
      <c r="T50" s="525"/>
      <c r="U50" s="520"/>
      <c r="V50" s="526"/>
    </row>
    <row r="51" spans="1:23" s="342" customFormat="1" ht="32.25" customHeight="1" thickBot="1" x14ac:dyDescent="0.3">
      <c r="A51" s="779" t="s">
        <v>542</v>
      </c>
      <c r="B51" s="780"/>
      <c r="C51" s="529">
        <f>C48+C49+C50</f>
        <v>7050000</v>
      </c>
      <c r="D51" s="527">
        <f>D48+D49+D50</f>
        <v>6834620</v>
      </c>
      <c r="E51" s="530">
        <f t="shared" ref="E51:L51" si="17">E48+E49+E50</f>
        <v>850000</v>
      </c>
      <c r="F51" s="529">
        <f t="shared" si="17"/>
        <v>5091000</v>
      </c>
      <c r="G51" s="527">
        <f t="shared" si="17"/>
        <v>1667400</v>
      </c>
      <c r="H51" s="527">
        <f t="shared" si="17"/>
        <v>860000</v>
      </c>
      <c r="I51" s="530">
        <f t="shared" si="17"/>
        <v>880000</v>
      </c>
      <c r="J51" s="531">
        <f t="shared" si="17"/>
        <v>14531400</v>
      </c>
      <c r="K51" s="582">
        <f t="shared" si="17"/>
        <v>10880630</v>
      </c>
      <c r="L51" s="530">
        <f t="shared" si="17"/>
        <v>274600</v>
      </c>
      <c r="M51" s="532">
        <f>M48+M49+M50</f>
        <v>16457620</v>
      </c>
      <c r="N51" s="531">
        <f>N48+N49+N50</f>
        <v>15784372</v>
      </c>
      <c r="O51" s="529">
        <f>O48+O49+O50</f>
        <v>15769772</v>
      </c>
      <c r="P51" s="527">
        <f>P48+P49+P50</f>
        <v>14600</v>
      </c>
      <c r="Q51" s="528"/>
      <c r="R51" s="737">
        <f>R50+R49+R48+T48+T49+S48+S50+S49</f>
        <v>1861230</v>
      </c>
      <c r="S51" s="738"/>
      <c r="T51" s="739"/>
      <c r="U51" s="531">
        <f>U50</f>
        <v>0</v>
      </c>
      <c r="V51" s="532">
        <f>V48+V49</f>
        <v>0</v>
      </c>
      <c r="W51" s="533"/>
    </row>
    <row r="52" spans="1:23" s="342" customFormat="1" ht="16.5" thickBot="1" x14ac:dyDescent="0.3">
      <c r="A52" s="742" t="s">
        <v>546</v>
      </c>
      <c r="B52" s="743"/>
      <c r="C52" s="529"/>
      <c r="D52" s="527"/>
      <c r="E52" s="530"/>
      <c r="F52" s="529"/>
      <c r="G52" s="527"/>
      <c r="H52" s="527"/>
      <c r="I52" s="530"/>
      <c r="J52" s="531"/>
      <c r="K52" s="582"/>
      <c r="L52" s="530"/>
      <c r="M52" s="532">
        <f>SUM(C52:L52)</f>
        <v>0</v>
      </c>
      <c r="N52" s="531">
        <f>SUM(O52:Q52)</f>
        <v>21384438</v>
      </c>
      <c r="O52" s="529">
        <f>11173993-4100</f>
        <v>11169893</v>
      </c>
      <c r="P52" s="527">
        <f>5528000+4100</f>
        <v>5532100</v>
      </c>
      <c r="Q52" s="528">
        <v>4682445</v>
      </c>
      <c r="R52" s="737">
        <v>25444430</v>
      </c>
      <c r="S52" s="738"/>
      <c r="T52" s="739"/>
      <c r="U52" s="531">
        <v>8499000</v>
      </c>
      <c r="V52" s="532">
        <v>1364150</v>
      </c>
      <c r="W52" s="533"/>
    </row>
    <row r="53" spans="1:23" s="440" customFormat="1" ht="33.75" customHeight="1" thickBot="1" x14ac:dyDescent="0.35">
      <c r="A53" s="731" t="s">
        <v>547</v>
      </c>
      <c r="B53" s="732"/>
      <c r="C53" s="732"/>
      <c r="D53" s="732"/>
      <c r="E53" s="732"/>
      <c r="F53" s="732"/>
      <c r="G53" s="732"/>
      <c r="H53" s="732"/>
      <c r="I53" s="732"/>
      <c r="J53" s="732"/>
      <c r="K53" s="732"/>
      <c r="L53" s="732"/>
      <c r="M53" s="732"/>
      <c r="N53" s="733"/>
      <c r="O53" s="534">
        <f>O51+O52</f>
        <v>26939665</v>
      </c>
      <c r="P53" s="535">
        <f>P51+P52</f>
        <v>5546700</v>
      </c>
      <c r="Q53" s="536">
        <f>Q51+Q52</f>
        <v>4682445</v>
      </c>
      <c r="R53" s="740">
        <f>R51+R52</f>
        <v>27305660</v>
      </c>
      <c r="S53" s="729"/>
      <c r="T53" s="741"/>
      <c r="U53" s="537">
        <f>U51+U52</f>
        <v>8499000</v>
      </c>
      <c r="V53" s="538">
        <f>V51+V52</f>
        <v>1364150</v>
      </c>
      <c r="W53" s="539"/>
    </row>
    <row r="54" spans="1:23" ht="19.5" thickBot="1" x14ac:dyDescent="0.35">
      <c r="A54" s="734"/>
      <c r="B54" s="735"/>
      <c r="C54" s="735"/>
      <c r="D54" s="735"/>
      <c r="E54" s="735"/>
      <c r="F54" s="735"/>
      <c r="G54" s="735"/>
      <c r="H54" s="735"/>
      <c r="I54" s="735"/>
      <c r="J54" s="735"/>
      <c r="K54" s="735"/>
      <c r="L54" s="735"/>
      <c r="M54" s="735"/>
      <c r="N54" s="736"/>
      <c r="O54" s="726">
        <f>SUM(O53:Q53)</f>
        <v>37168810</v>
      </c>
      <c r="P54" s="727"/>
      <c r="Q54" s="728"/>
      <c r="R54" s="726">
        <f>SUM(R53:V53)</f>
        <v>37168810</v>
      </c>
      <c r="S54" s="729"/>
      <c r="T54" s="729"/>
      <c r="U54" s="729"/>
      <c r="V54" s="730"/>
    </row>
    <row r="55" spans="1:23" ht="15.75" thickBot="1" x14ac:dyDescent="0.3">
      <c r="O55" s="744">
        <f>R54-O54</f>
        <v>0</v>
      </c>
      <c r="P55" s="745"/>
      <c r="Q55" s="745"/>
      <c r="R55" s="745"/>
      <c r="S55" s="745"/>
      <c r="T55" s="745"/>
      <c r="U55" s="745"/>
      <c r="V55" s="746"/>
    </row>
  </sheetData>
  <mergeCells count="34">
    <mergeCell ref="A2:A6"/>
    <mergeCell ref="B2:B6"/>
    <mergeCell ref="C3:E3"/>
    <mergeCell ref="F3:H3"/>
    <mergeCell ref="J3:J6"/>
    <mergeCell ref="C4:C6"/>
    <mergeCell ref="K4:K6"/>
    <mergeCell ref="D5:D6"/>
    <mergeCell ref="E5:E6"/>
    <mergeCell ref="G4:G6"/>
    <mergeCell ref="I3:I6"/>
    <mergeCell ref="O55:V55"/>
    <mergeCell ref="A1:V1"/>
    <mergeCell ref="R6:T6"/>
    <mergeCell ref="R2:V4"/>
    <mergeCell ref="A49:B49"/>
    <mergeCell ref="M2:M6"/>
    <mergeCell ref="D4:E4"/>
    <mergeCell ref="F4:F6"/>
    <mergeCell ref="N2:Q4"/>
    <mergeCell ref="O5:Q5"/>
    <mergeCell ref="C2:K2"/>
    <mergeCell ref="A50:B50"/>
    <mergeCell ref="A51:B51"/>
    <mergeCell ref="L3:L6"/>
    <mergeCell ref="A48:B48"/>
    <mergeCell ref="H4:H6"/>
    <mergeCell ref="O54:Q54"/>
    <mergeCell ref="R54:V54"/>
    <mergeCell ref="A53:N54"/>
    <mergeCell ref="R51:T51"/>
    <mergeCell ref="R52:T52"/>
    <mergeCell ref="R53:T53"/>
    <mergeCell ref="A52:B52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2024-05-14T08:36:24Z</dcterms:modified>
</cp:coreProperties>
</file>